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125" yWindow="1350" windowWidth="14400" windowHeight="10380"/>
  </bookViews>
  <sheets>
    <sheet name="ГВС 2021" sheetId="21" r:id="rId1"/>
    <sheet name="Прил№4ГУП БКЭ" sheetId="24" r:id="rId2"/>
  </sheets>
  <definedNames>
    <definedName name="_xlnm._FilterDatabase" localSheetId="0" hidden="1">'ГВС 2021'!$B$6:$AZ$270</definedName>
    <definedName name="Z_29C076BA_939C_42D9_A03B_C1AE87C8B49B_.wvu.Cols" localSheetId="0" hidden="1">'ГВС 2021'!$A:$A</definedName>
    <definedName name="Z_29C076BA_939C_42D9_A03B_C1AE87C8B49B_.wvu.PrintArea" localSheetId="0" hidden="1">'ГВС 2021'!$A$1:$K$154</definedName>
    <definedName name="Z_3933863F_9AFC_4C83_8AF8_35388F225C2D_.wvu.Cols" localSheetId="0" hidden="1">'ГВС 2021'!$A:$A</definedName>
    <definedName name="Z_3933863F_9AFC_4C83_8AF8_35388F225C2D_.wvu.PrintArea" localSheetId="0" hidden="1">'ГВС 2021'!$A$1:$K$154</definedName>
    <definedName name="Z_5BEFC297_9BDF_477A_BFA9_AC94C4FA5E23_.wvu.Cols" localSheetId="0" hidden="1">'ГВС 2021'!$A:$A</definedName>
    <definedName name="Z_5BEFC297_9BDF_477A_BFA9_AC94C4FA5E23_.wvu.PrintArea" localSheetId="0" hidden="1">'ГВС 2021'!$A$1:$K$154</definedName>
    <definedName name="Z_B37B2BFB_9724_423A_90AB_0C7700BC6538_.wvu.Cols" localSheetId="0" hidden="1">'ГВС 2021'!$A:$A</definedName>
    <definedName name="Z_B37B2BFB_9724_423A_90AB_0C7700BC6538_.wvu.PrintArea" localSheetId="0" hidden="1">'ГВС 2021'!$A$1:$K$154</definedName>
    <definedName name="Z_B5821EA8_E53D_4EFF_971D_5D4389142EF1_.wvu.Cols" localSheetId="0" hidden="1">'ГВС 2021'!$A:$A</definedName>
    <definedName name="Z_B5821EA8_E53D_4EFF_971D_5D4389142EF1_.wvu.PrintArea" localSheetId="0" hidden="1">'ГВС 2021'!$B$1:$K$154</definedName>
    <definedName name="Z_C5255637_4E54_4DD7_A024_02FC7515573E_.wvu.Cols" localSheetId="0" hidden="1">'ГВС 2021'!$A:$A</definedName>
    <definedName name="Z_C5255637_4E54_4DD7_A024_02FC7515573E_.wvu.PrintArea" localSheetId="0" hidden="1">'ГВС 2021'!$B$1:$L$154</definedName>
    <definedName name="Z_FADF48A8_5922_4740_94A1_AFFE985ED42B_.wvu.Cols" localSheetId="0" hidden="1">'ГВС 2021'!$A:$A</definedName>
    <definedName name="Z_FADF48A8_5922_4740_94A1_AFFE985ED42B_.wvu.PrintArea" localSheetId="0" hidden="1">'ГВС 2021'!$B$1:$K$154</definedName>
    <definedName name="_xlnm.Print_Area" localSheetId="0">'ГВС 2021'!$D$1:$AF$270</definedName>
  </definedNames>
  <calcPr calcId="145621" fullPrecision="0"/>
  <customWorkbookViews>
    <customWorkbookView name="Нартова - Личное представление" guid="{B37B2BFB-9724-423A-90AB-0C7700BC6538}" mergeInterval="0" personalView="1" maximized="1" windowWidth="1362" windowHeight="523" activeSheetId="1"/>
    <customWorkbookView name="Anna Krasnyatova - Личное представление" guid="{5BEFC297-9BDF-477A-BFA9-AC94C4FA5E23}" mergeInterval="0" personalView="1" maximized="1" windowWidth="1916" windowHeight="775" activeSheetId="2"/>
    <customWorkbookView name="monopol - Личное представление" guid="{FADF48A8-5922-4740-94A1-AFFE985ED42B}" mergeInterval="0" personalView="1" maximized="1" windowWidth="1276" windowHeight="779" activeSheetId="1"/>
    <customWorkbookView name="tanya - Личное представление" guid="{B5821EA8-E53D-4EFF-971D-5D4389142EF1}" mergeInterval="0" personalView="1" maximized="1" windowWidth="1276" windowHeight="713" activeSheetId="1"/>
    <customWorkbookView name="local - Личное представление" guid="{C5255637-4E54-4DD7-A024-02FC7515573E}" mergeInterval="0" personalView="1" maximized="1" windowWidth="1596" windowHeight="675" activeSheetId="1"/>
    <customWorkbookView name="marina - Личное представление" guid="{3933863F-9AFC-4C83-8AF8-35388F225C2D}" mergeInterval="0" personalView="1" maximized="1" xWindow="1" yWindow="1" windowWidth="1600" windowHeight="637" activeSheetId="1"/>
    <customWorkbookView name="татьяна - Личное представление" guid="{29C076BA-939C-42D9-A03B-C1AE87C8B49B}" mergeInterval="0" personalView="1" maximized="1" windowWidth="1362" windowHeight="549" activeSheetId="1"/>
  </customWorkbookViews>
</workbook>
</file>

<file path=xl/calcChain.xml><?xml version="1.0" encoding="utf-8"?>
<calcChain xmlns="http://schemas.openxmlformats.org/spreadsheetml/2006/main">
  <c r="AF167" i="21" l="1"/>
  <c r="AF149" i="21"/>
  <c r="AF150" i="21"/>
  <c r="AF148" i="21"/>
  <c r="AF147" i="21"/>
  <c r="AF146" i="21"/>
  <c r="AF145" i="21"/>
  <c r="AF144" i="21"/>
  <c r="AF143" i="21"/>
  <c r="AF142" i="21"/>
  <c r="AF141" i="21"/>
  <c r="AF140" i="21"/>
  <c r="AF139" i="21"/>
  <c r="AF138" i="21"/>
  <c r="AF137" i="21"/>
  <c r="AF136" i="21"/>
  <c r="AF135" i="21"/>
  <c r="AF134" i="21"/>
  <c r="AF133" i="21"/>
  <c r="AF132" i="21"/>
  <c r="AF131" i="21"/>
  <c r="AF130" i="21"/>
  <c r="AF129" i="21"/>
  <c r="AF270" i="21" l="1"/>
  <c r="AF268" i="21"/>
  <c r="AF175" i="21"/>
  <c r="AB171" i="21"/>
  <c r="X266" i="21" l="1"/>
  <c r="AG248" i="21" l="1"/>
  <c r="AL248" i="21" s="1"/>
  <c r="AE248" i="21"/>
  <c r="AD248" i="21"/>
  <c r="AI248" i="21" s="1"/>
  <c r="AN248" i="21" s="1"/>
  <c r="AS248" i="21" s="1"/>
  <c r="AX248" i="21" s="1"/>
  <c r="AA248" i="21"/>
  <c r="Z248" i="21"/>
  <c r="V248" i="21"/>
  <c r="U248" i="21"/>
  <c r="T248" i="21"/>
  <c r="W248" i="21" s="1"/>
  <c r="AI247" i="21"/>
  <c r="AN247" i="21" s="1"/>
  <c r="AS247" i="21" s="1"/>
  <c r="AX247" i="21" s="1"/>
  <c r="X247" i="21"/>
  <c r="AB247" i="21" s="1"/>
  <c r="W247" i="21"/>
  <c r="AG247" i="21" l="1"/>
  <c r="AC247" i="21"/>
  <c r="AM248" i="21"/>
  <c r="AQ248" i="21"/>
  <c r="Y247" i="21"/>
  <c r="Y248" i="21" s="1"/>
  <c r="AH248" i="21"/>
  <c r="AH247" i="21" l="1"/>
  <c r="AK247" i="21" s="1"/>
  <c r="AL247" i="21"/>
  <c r="AV248" i="21"/>
  <c r="AW248" i="21" s="1"/>
  <c r="AR248" i="21"/>
  <c r="AU248" i="21" s="1"/>
  <c r="AP248" i="21"/>
  <c r="AC248" i="21"/>
  <c r="AF248" i="21" s="1"/>
  <c r="AF247" i="21"/>
  <c r="AZ248" i="21" l="1"/>
  <c r="AK248" i="21"/>
  <c r="AQ247" i="21"/>
  <c r="AM247" i="21"/>
  <c r="AP247" i="21" s="1"/>
  <c r="AR247" i="21" l="1"/>
  <c r="AU247" i="21" s="1"/>
  <c r="AV247" i="21"/>
  <c r="AW247" i="21" s="1"/>
  <c r="AZ247" i="21" l="1"/>
  <c r="AF128" i="21" l="1"/>
  <c r="AF127" i="21"/>
  <c r="AF126" i="21"/>
  <c r="AF125" i="21"/>
  <c r="AF124" i="21"/>
  <c r="AF123" i="21"/>
  <c r="AF122" i="21"/>
  <c r="AF121" i="21"/>
  <c r="AF120" i="21"/>
  <c r="AF119" i="21"/>
  <c r="AF118" i="21"/>
  <c r="AF117" i="21"/>
  <c r="AF116" i="21"/>
  <c r="AF115" i="21"/>
  <c r="AF114" i="21"/>
  <c r="AF113" i="21"/>
  <c r="AF112" i="21"/>
  <c r="AF111" i="21"/>
  <c r="AF110" i="21"/>
  <c r="AF109" i="21"/>
  <c r="AF108" i="21"/>
  <c r="AF107" i="21"/>
  <c r="AF106" i="21"/>
  <c r="AF105" i="21"/>
  <c r="AF104" i="21"/>
  <c r="AF103" i="21"/>
  <c r="AF102" i="21"/>
  <c r="AF101" i="21"/>
  <c r="AF100" i="21"/>
  <c r="AF99" i="21"/>
  <c r="AF98" i="21"/>
  <c r="AF97" i="21"/>
  <c r="AF96" i="21"/>
  <c r="AF95" i="21"/>
  <c r="AF94" i="21"/>
  <c r="AF93" i="21"/>
  <c r="AF92" i="21"/>
  <c r="AF91" i="21"/>
  <c r="AF90" i="21"/>
  <c r="AF89" i="21"/>
  <c r="AF88" i="21"/>
  <c r="AF87" i="21"/>
  <c r="AF86" i="21"/>
  <c r="AF85" i="21"/>
  <c r="AF84" i="21"/>
  <c r="AF83" i="21"/>
  <c r="AF82" i="21"/>
  <c r="AF81" i="21"/>
  <c r="AF80" i="21"/>
  <c r="AF79" i="21"/>
  <c r="AF78" i="21"/>
  <c r="AF77" i="21"/>
  <c r="AF76" i="21"/>
  <c r="AF75" i="21"/>
  <c r="AF74" i="21"/>
  <c r="AF73" i="21"/>
  <c r="AF72" i="21"/>
  <c r="AF71" i="21"/>
  <c r="AF70" i="21"/>
  <c r="AF69" i="21"/>
  <c r="AF68" i="21"/>
  <c r="AF67" i="21"/>
  <c r="AF66" i="21"/>
  <c r="AF65" i="21"/>
  <c r="AF64" i="21"/>
  <c r="AF63" i="21"/>
  <c r="AF62" i="21"/>
  <c r="AF61" i="21"/>
  <c r="AF60" i="21"/>
  <c r="AF59" i="21"/>
  <c r="AF58" i="21"/>
  <c r="AF57" i="21"/>
  <c r="AF56" i="21"/>
  <c r="AF55" i="21"/>
  <c r="AF54" i="21"/>
  <c r="AF53" i="21"/>
  <c r="AF52" i="21"/>
  <c r="AF51" i="21"/>
  <c r="AF50" i="21"/>
  <c r="AF49" i="21"/>
  <c r="AF48" i="21"/>
  <c r="AF47" i="21"/>
  <c r="AF46" i="21"/>
  <c r="AF45" i="21"/>
  <c r="AF44" i="21"/>
  <c r="AF43" i="21"/>
  <c r="AF42" i="21"/>
  <c r="AF41" i="21"/>
  <c r="AF40" i="21"/>
  <c r="AF39" i="21"/>
  <c r="AF38" i="21"/>
  <c r="AF37" i="21"/>
  <c r="AF36" i="21"/>
  <c r="AF35" i="21"/>
  <c r="AF34" i="21"/>
  <c r="AF33" i="21"/>
  <c r="AF32" i="21"/>
  <c r="AF31" i="21"/>
  <c r="AF30" i="21"/>
  <c r="AF29" i="21"/>
  <c r="AF28" i="21"/>
  <c r="AF27" i="21"/>
  <c r="AF26" i="21"/>
  <c r="AF25" i="21"/>
  <c r="AF24" i="21"/>
  <c r="AF23" i="21"/>
  <c r="AF22" i="21"/>
  <c r="AF21" i="21"/>
  <c r="AF20" i="21"/>
  <c r="AF19" i="21"/>
  <c r="AF18" i="21"/>
  <c r="AF17" i="21"/>
  <c r="AF16" i="21"/>
  <c r="AF15" i="21"/>
  <c r="AF14" i="21"/>
  <c r="AF13" i="21"/>
  <c r="AF12" i="21"/>
  <c r="AF11" i="21"/>
  <c r="AF10" i="21"/>
  <c r="AF9" i="21"/>
  <c r="AF8" i="21"/>
  <c r="AF7" i="21"/>
  <c r="AB159" i="21" l="1"/>
  <c r="AB160" i="21"/>
  <c r="AC265" i="21"/>
  <c r="X160" i="21"/>
  <c r="X159" i="21"/>
  <c r="AB266" i="21" l="1"/>
  <c r="AB267" i="21"/>
  <c r="AB258" i="21"/>
  <c r="AB259" i="21"/>
  <c r="X265" i="21"/>
  <c r="X263" i="21"/>
  <c r="X262" i="21"/>
  <c r="X256" i="21"/>
  <c r="X255" i="21"/>
  <c r="X257" i="21"/>
  <c r="X254" i="21"/>
  <c r="X253" i="21"/>
  <c r="X252" i="21"/>
  <c r="X251" i="21"/>
  <c r="X250" i="21"/>
  <c r="X249" i="21"/>
  <c r="X226" i="21"/>
  <c r="X225" i="21"/>
  <c r="X218" i="21"/>
  <c r="X217" i="21"/>
  <c r="AB215" i="21"/>
  <c r="X170" i="21"/>
  <c r="X161" i="21"/>
  <c r="X171" i="21"/>
  <c r="X169" i="21"/>
  <c r="X168" i="21"/>
  <c r="X166" i="21"/>
  <c r="X165" i="21"/>
  <c r="X164" i="21"/>
  <c r="X163" i="21"/>
  <c r="X162" i="21"/>
  <c r="X158" i="21"/>
  <c r="X157" i="21"/>
  <c r="AB162" i="21"/>
  <c r="X155" i="21"/>
  <c r="Z264" i="21" l="1"/>
  <c r="X264" i="21" s="1"/>
  <c r="AC229" i="21" l="1"/>
  <c r="AF229" i="21" s="1"/>
  <c r="AC230" i="21"/>
  <c r="AF230" i="21" s="1"/>
  <c r="AE267" i="21" l="1"/>
  <c r="Y266" i="21"/>
  <c r="Y267" i="21" s="1"/>
  <c r="AA267" i="21"/>
  <c r="AE261" i="21"/>
  <c r="AD261" i="21"/>
  <c r="Z261" i="21"/>
  <c r="AC211" i="21"/>
  <c r="AC212" i="21" s="1"/>
  <c r="AB212" i="21"/>
  <c r="AE212" i="21"/>
  <c r="AC209" i="21"/>
  <c r="AC210" i="21" s="1"/>
  <c r="AE210" i="21"/>
  <c r="AD210" i="21"/>
  <c r="AC207" i="21"/>
  <c r="AC208" i="21" s="1"/>
  <c r="AB208" i="21"/>
  <c r="AE206" i="21"/>
  <c r="AA206" i="21"/>
  <c r="AC201" i="21"/>
  <c r="AC202" i="21" s="1"/>
  <c r="AE202" i="21"/>
  <c r="AB202" i="21"/>
  <c r="AC199" i="21"/>
  <c r="AC200" i="21" s="1"/>
  <c r="AB200" i="21"/>
  <c r="AB198" i="21"/>
  <c r="AE200" i="21"/>
  <c r="AD200" i="21"/>
  <c r="AE198" i="21"/>
  <c r="AD198" i="21"/>
  <c r="AC197" i="21"/>
  <c r="AC198" i="21" s="1"/>
  <c r="AE196" i="21"/>
  <c r="AE192" i="21"/>
  <c r="AA192" i="21"/>
  <c r="AE190" i="21"/>
  <c r="AA188" i="21"/>
  <c r="AA190" i="21"/>
  <c r="AE188" i="21"/>
  <c r="AE186" i="21"/>
  <c r="AC183" i="21"/>
  <c r="AC184" i="21" s="1"/>
  <c r="AE184" i="21"/>
  <c r="AB184" i="21"/>
  <c r="AC181" i="21"/>
  <c r="AC182" i="21" s="1"/>
  <c r="AB182" i="21"/>
  <c r="AE182" i="21"/>
  <c r="Y181" i="21"/>
  <c r="Y182" i="21" s="1"/>
  <c r="AD185" i="21"/>
  <c r="AD186" i="21" s="1"/>
  <c r="AD187" i="21" s="1"/>
  <c r="AD188" i="21" s="1"/>
  <c r="AD189" i="21" s="1"/>
  <c r="AD190" i="21" s="1"/>
  <c r="AD191" i="21" s="1"/>
  <c r="AD192" i="21" s="1"/>
  <c r="AB154" i="21"/>
  <c r="AE180" i="21"/>
  <c r="AD180" i="21"/>
  <c r="AE162" i="21"/>
  <c r="AC153" i="21"/>
  <c r="AC154" i="21" s="1"/>
  <c r="AE154" i="21"/>
  <c r="AD154" i="21"/>
  <c r="AE152" i="21"/>
  <c r="AD152" i="21"/>
  <c r="AB270" i="21" l="1"/>
  <c r="X269" i="21"/>
  <c r="X270" i="21"/>
  <c r="AF269" i="21"/>
  <c r="AB269" i="21"/>
  <c r="AB268" i="21"/>
  <c r="X268" i="21"/>
  <c r="X259" i="21"/>
  <c r="AB244" i="21"/>
  <c r="AB243" i="21"/>
  <c r="X243" i="21"/>
  <c r="AF231" i="21"/>
  <c r="AF232" i="21"/>
  <c r="AB232" i="21"/>
  <c r="AB231" i="21"/>
  <c r="X232" i="21"/>
  <c r="X230" i="21"/>
  <c r="AF219" i="21"/>
  <c r="AF220" i="21"/>
  <c r="AB220" i="21"/>
  <c r="AB219" i="21"/>
  <c r="X219" i="21"/>
  <c r="AB216" i="21"/>
  <c r="X216" i="21"/>
  <c r="AB194" i="21"/>
  <c r="AB193" i="21"/>
  <c r="AB172" i="21"/>
  <c r="AB173" i="21"/>
  <c r="AB174" i="21"/>
  <c r="AB175" i="21"/>
  <c r="X173" i="21"/>
  <c r="AB156" i="21"/>
  <c r="AB155" i="21"/>
  <c r="X156" i="21"/>
  <c r="AC242" i="21" l="1"/>
  <c r="AC240" i="21"/>
  <c r="AC238" i="21"/>
  <c r="AC235" i="21"/>
  <c r="AC236" i="21" s="1"/>
  <c r="AC213" i="21"/>
  <c r="AC214" i="21" s="1"/>
  <c r="AC176" i="21"/>
  <c r="AC177" i="21" s="1"/>
  <c r="AE177" i="21"/>
  <c r="AD177" i="21"/>
  <c r="AE246" i="21"/>
  <c r="AD246" i="21"/>
  <c r="AA246" i="21"/>
  <c r="Z246" i="21"/>
  <c r="AT234" i="21"/>
  <c r="AO234" i="21"/>
  <c r="AJ234" i="21"/>
  <c r="AY234" i="21"/>
  <c r="AE234" i="21"/>
  <c r="AD234" i="21"/>
  <c r="AA234" i="21"/>
  <c r="Z234" i="21"/>
  <c r="Y234" i="21"/>
  <c r="AC223" i="21"/>
  <c r="AC224" i="21" s="1"/>
  <c r="AE224" i="21"/>
  <c r="AD224" i="21"/>
  <c r="AC221" i="21"/>
  <c r="AC222" i="21" s="1"/>
  <c r="AY236" i="21"/>
  <c r="AT236" i="21"/>
  <c r="AO236" i="21"/>
  <c r="AJ236" i="21"/>
  <c r="AD236" i="21"/>
  <c r="AE236" i="21"/>
  <c r="AY242" i="21"/>
  <c r="AT242" i="21"/>
  <c r="AO242" i="21"/>
  <c r="AJ242" i="21"/>
  <c r="AD242" i="21"/>
  <c r="AE242" i="21"/>
  <c r="AY240" i="21"/>
  <c r="AT240" i="21"/>
  <c r="AO240" i="21"/>
  <c r="AJ240" i="21"/>
  <c r="AE240" i="21"/>
  <c r="AD240" i="21"/>
  <c r="AD238" i="21"/>
  <c r="AG237" i="21"/>
  <c r="AY238" i="21"/>
  <c r="AT238" i="21"/>
  <c r="AO238" i="21"/>
  <c r="AJ238" i="21"/>
  <c r="AE238" i="21"/>
  <c r="AG235" i="21"/>
  <c r="AE214" i="21"/>
  <c r="AD214" i="21"/>
  <c r="AI152" i="21" l="1"/>
  <c r="AN152" i="21" s="1"/>
  <c r="AS152" i="21" s="1"/>
  <c r="AX152" i="21" s="1"/>
  <c r="AI153" i="21"/>
  <c r="AN153" i="21" s="1"/>
  <c r="AS153" i="21" s="1"/>
  <c r="AX153" i="21" s="1"/>
  <c r="AI154" i="21"/>
  <c r="AN154" i="21" s="1"/>
  <c r="AS154" i="21" s="1"/>
  <c r="AX154" i="21" s="1"/>
  <c r="AI155" i="21"/>
  <c r="AN155" i="21" s="1"/>
  <c r="AS155" i="21" s="1"/>
  <c r="AX155" i="21" s="1"/>
  <c r="AI156" i="21"/>
  <c r="AN156" i="21" s="1"/>
  <c r="AS156" i="21" s="1"/>
  <c r="AX156" i="21" s="1"/>
  <c r="AI157" i="21"/>
  <c r="AN157" i="21" s="1"/>
  <c r="AS157" i="21" s="1"/>
  <c r="AX157" i="21" s="1"/>
  <c r="AI158" i="21"/>
  <c r="AN158" i="21" s="1"/>
  <c r="AS158" i="21" s="1"/>
  <c r="AX158" i="21" s="1"/>
  <c r="AI159" i="21"/>
  <c r="AN159" i="21" s="1"/>
  <c r="AS159" i="21" s="1"/>
  <c r="AX159" i="21" s="1"/>
  <c r="AI160" i="21"/>
  <c r="AN160" i="21" s="1"/>
  <c r="AS160" i="21" s="1"/>
  <c r="AX160" i="21" s="1"/>
  <c r="AI161" i="21"/>
  <c r="AN161" i="21" s="1"/>
  <c r="AS161" i="21" s="1"/>
  <c r="AX161" i="21" s="1"/>
  <c r="AI162" i="21"/>
  <c r="AN162" i="21" s="1"/>
  <c r="AS162" i="21" s="1"/>
  <c r="AX162" i="21" s="1"/>
  <c r="AI163" i="21"/>
  <c r="AN163" i="21" s="1"/>
  <c r="AS163" i="21" s="1"/>
  <c r="AX163" i="21" s="1"/>
  <c r="AI164" i="21"/>
  <c r="AN164" i="21" s="1"/>
  <c r="AS164" i="21" s="1"/>
  <c r="AX164" i="21" s="1"/>
  <c r="AI165" i="21"/>
  <c r="AN165" i="21" s="1"/>
  <c r="AS165" i="21" s="1"/>
  <c r="AX165" i="21" s="1"/>
  <c r="AI166" i="21"/>
  <c r="AN166" i="21" s="1"/>
  <c r="AS166" i="21" s="1"/>
  <c r="AX166" i="21" s="1"/>
  <c r="AI168" i="21"/>
  <c r="AN168" i="21" s="1"/>
  <c r="AS168" i="21" s="1"/>
  <c r="AX168" i="21" s="1"/>
  <c r="AI169" i="21"/>
  <c r="AN169" i="21" s="1"/>
  <c r="AS169" i="21" s="1"/>
  <c r="AX169" i="21" s="1"/>
  <c r="AI170" i="21"/>
  <c r="AN170" i="21" s="1"/>
  <c r="AS170" i="21" s="1"/>
  <c r="AX170" i="21" s="1"/>
  <c r="AI171" i="21"/>
  <c r="AN171" i="21" s="1"/>
  <c r="AS171" i="21" s="1"/>
  <c r="AX171" i="21" s="1"/>
  <c r="AI172" i="21"/>
  <c r="AN172" i="21" s="1"/>
  <c r="AS172" i="21" s="1"/>
  <c r="AX172" i="21" s="1"/>
  <c r="AI173" i="21"/>
  <c r="AN173" i="21" s="1"/>
  <c r="AS173" i="21" s="1"/>
  <c r="AX173" i="21" s="1"/>
  <c r="AI174" i="21"/>
  <c r="AN174" i="21" s="1"/>
  <c r="AS174" i="21" s="1"/>
  <c r="AX174" i="21" s="1"/>
  <c r="AI175" i="21"/>
  <c r="AN175" i="21" s="1"/>
  <c r="AS175" i="21" s="1"/>
  <c r="AX175" i="21" s="1"/>
  <c r="AI176" i="21"/>
  <c r="AN176" i="21" s="1"/>
  <c r="AS176" i="21" s="1"/>
  <c r="AX176" i="21" s="1"/>
  <c r="AI177" i="21"/>
  <c r="AN177" i="21" s="1"/>
  <c r="AS177" i="21" s="1"/>
  <c r="AX177" i="21" s="1"/>
  <c r="AI178" i="21"/>
  <c r="AN178" i="21" s="1"/>
  <c r="AS178" i="21" s="1"/>
  <c r="AX178" i="21" s="1"/>
  <c r="AI179" i="21"/>
  <c r="AN179" i="21" s="1"/>
  <c r="AS179" i="21" s="1"/>
  <c r="AX179" i="21" s="1"/>
  <c r="AI180" i="21"/>
  <c r="AN180" i="21" s="1"/>
  <c r="AS180" i="21" s="1"/>
  <c r="AX180" i="21" s="1"/>
  <c r="AI181" i="21"/>
  <c r="AN181" i="21" s="1"/>
  <c r="AS181" i="21" s="1"/>
  <c r="AX181" i="21" s="1"/>
  <c r="AI182" i="21"/>
  <c r="AN182" i="21" s="1"/>
  <c r="AS182" i="21" s="1"/>
  <c r="AX182" i="21" s="1"/>
  <c r="AI183" i="21"/>
  <c r="AN183" i="21" s="1"/>
  <c r="AS183" i="21" s="1"/>
  <c r="AX183" i="21" s="1"/>
  <c r="AI184" i="21"/>
  <c r="AN184" i="21" s="1"/>
  <c r="AS184" i="21" s="1"/>
  <c r="AX184" i="21" s="1"/>
  <c r="AI185" i="21"/>
  <c r="AN185" i="21" s="1"/>
  <c r="AS185" i="21" s="1"/>
  <c r="AX185" i="21" s="1"/>
  <c r="AI186" i="21"/>
  <c r="AN186" i="21" s="1"/>
  <c r="AS186" i="21" s="1"/>
  <c r="AX186" i="21" s="1"/>
  <c r="AI187" i="21"/>
  <c r="AN187" i="21" s="1"/>
  <c r="AS187" i="21" s="1"/>
  <c r="AX187" i="21" s="1"/>
  <c r="AI188" i="21"/>
  <c r="AN188" i="21" s="1"/>
  <c r="AS188" i="21" s="1"/>
  <c r="AX188" i="21" s="1"/>
  <c r="AI189" i="21"/>
  <c r="AN189" i="21" s="1"/>
  <c r="AS189" i="21" s="1"/>
  <c r="AX189" i="21" s="1"/>
  <c r="AI190" i="21"/>
  <c r="AN190" i="21" s="1"/>
  <c r="AS190" i="21" s="1"/>
  <c r="AX190" i="21" s="1"/>
  <c r="AI191" i="21"/>
  <c r="AN191" i="21" s="1"/>
  <c r="AS191" i="21" s="1"/>
  <c r="AX191" i="21" s="1"/>
  <c r="AI192" i="21"/>
  <c r="AN192" i="21" s="1"/>
  <c r="AS192" i="21" s="1"/>
  <c r="AX192" i="21" s="1"/>
  <c r="AI193" i="21"/>
  <c r="AN193" i="21" s="1"/>
  <c r="AS193" i="21" s="1"/>
  <c r="AX193" i="21" s="1"/>
  <c r="AI194" i="21"/>
  <c r="AN194" i="21" s="1"/>
  <c r="AS194" i="21" s="1"/>
  <c r="AX194" i="21" s="1"/>
  <c r="AI195" i="21"/>
  <c r="AN195" i="21" s="1"/>
  <c r="AS195" i="21" s="1"/>
  <c r="AX195" i="21" s="1"/>
  <c r="AI196" i="21"/>
  <c r="AN196" i="21" s="1"/>
  <c r="AS196" i="21" s="1"/>
  <c r="AX196" i="21" s="1"/>
  <c r="AI197" i="21"/>
  <c r="AN197" i="21" s="1"/>
  <c r="AS197" i="21" s="1"/>
  <c r="AX197" i="21" s="1"/>
  <c r="AI198" i="21"/>
  <c r="AN198" i="21" s="1"/>
  <c r="AS198" i="21" s="1"/>
  <c r="AX198" i="21" s="1"/>
  <c r="AI199" i="21"/>
  <c r="AN199" i="21" s="1"/>
  <c r="AS199" i="21" s="1"/>
  <c r="AX199" i="21" s="1"/>
  <c r="AI200" i="21"/>
  <c r="AN200" i="21" s="1"/>
  <c r="AS200" i="21" s="1"/>
  <c r="AX200" i="21" s="1"/>
  <c r="AI201" i="21"/>
  <c r="AN201" i="21" s="1"/>
  <c r="AS201" i="21" s="1"/>
  <c r="AX201" i="21" s="1"/>
  <c r="AI202" i="21"/>
  <c r="AN202" i="21" s="1"/>
  <c r="AS202" i="21" s="1"/>
  <c r="AX202" i="21" s="1"/>
  <c r="AI203" i="21"/>
  <c r="AN203" i="21" s="1"/>
  <c r="AS203" i="21" s="1"/>
  <c r="AX203" i="21" s="1"/>
  <c r="AI204" i="21"/>
  <c r="AN204" i="21" s="1"/>
  <c r="AS204" i="21" s="1"/>
  <c r="AX204" i="21" s="1"/>
  <c r="AI205" i="21"/>
  <c r="AN205" i="21" s="1"/>
  <c r="AS205" i="21" s="1"/>
  <c r="AX205" i="21" s="1"/>
  <c r="AI206" i="21"/>
  <c r="AN206" i="21" s="1"/>
  <c r="AS206" i="21" s="1"/>
  <c r="AX206" i="21" s="1"/>
  <c r="AI207" i="21"/>
  <c r="AN207" i="21" s="1"/>
  <c r="AS207" i="21" s="1"/>
  <c r="AX207" i="21" s="1"/>
  <c r="AI208" i="21"/>
  <c r="AN208" i="21" s="1"/>
  <c r="AI209" i="21"/>
  <c r="AN209" i="21" s="1"/>
  <c r="AS209" i="21" s="1"/>
  <c r="AX209" i="21" s="1"/>
  <c r="AI210" i="21"/>
  <c r="AN210" i="21" s="1"/>
  <c r="AS210" i="21" s="1"/>
  <c r="AX210" i="21" s="1"/>
  <c r="AI211" i="21"/>
  <c r="AN211" i="21" s="1"/>
  <c r="AS211" i="21" s="1"/>
  <c r="AX211" i="21" s="1"/>
  <c r="AI212" i="21"/>
  <c r="AN212" i="21" s="1"/>
  <c r="AI213" i="21"/>
  <c r="AN213" i="21" s="1"/>
  <c r="AS213" i="21" s="1"/>
  <c r="AX213" i="21" s="1"/>
  <c r="AI214" i="21"/>
  <c r="AN214" i="21" s="1"/>
  <c r="AS214" i="21" s="1"/>
  <c r="AX214" i="21" s="1"/>
  <c r="AI215" i="21"/>
  <c r="AN215" i="21" s="1"/>
  <c r="AS215" i="21" s="1"/>
  <c r="AX215" i="21" s="1"/>
  <c r="AI216" i="21"/>
  <c r="AN216" i="21" s="1"/>
  <c r="AI217" i="21"/>
  <c r="AN217" i="21" s="1"/>
  <c r="AS217" i="21" s="1"/>
  <c r="AX217" i="21" s="1"/>
  <c r="AI218" i="21"/>
  <c r="AN218" i="21" s="1"/>
  <c r="AS218" i="21" s="1"/>
  <c r="AX218" i="21" s="1"/>
  <c r="AI219" i="21"/>
  <c r="AN219" i="21" s="1"/>
  <c r="AS219" i="21" s="1"/>
  <c r="AX219" i="21" s="1"/>
  <c r="AI220" i="21"/>
  <c r="AN220" i="21" s="1"/>
  <c r="AI221" i="21"/>
  <c r="AN221" i="21" s="1"/>
  <c r="AS221" i="21" s="1"/>
  <c r="AX221" i="21" s="1"/>
  <c r="AI222" i="21"/>
  <c r="AN222" i="21" s="1"/>
  <c r="AS222" i="21" s="1"/>
  <c r="AX222" i="21" s="1"/>
  <c r="AI223" i="21"/>
  <c r="AN223" i="21" s="1"/>
  <c r="AS223" i="21" s="1"/>
  <c r="AX223" i="21" s="1"/>
  <c r="AI224" i="21"/>
  <c r="AN224" i="21" s="1"/>
  <c r="AI225" i="21"/>
  <c r="AN225" i="21" s="1"/>
  <c r="AS225" i="21" s="1"/>
  <c r="AX225" i="21" s="1"/>
  <c r="AI226" i="21"/>
  <c r="AN226" i="21" s="1"/>
  <c r="AS226" i="21" s="1"/>
  <c r="AX226" i="21" s="1"/>
  <c r="AI227" i="21"/>
  <c r="AN227" i="21" s="1"/>
  <c r="AS227" i="21" s="1"/>
  <c r="AX227" i="21" s="1"/>
  <c r="AI228" i="21"/>
  <c r="AN228" i="21" s="1"/>
  <c r="AI229" i="21"/>
  <c r="AN229" i="21" s="1"/>
  <c r="AS229" i="21" s="1"/>
  <c r="AX229" i="21" s="1"/>
  <c r="AI230" i="21"/>
  <c r="AN230" i="21" s="1"/>
  <c r="AS230" i="21" s="1"/>
  <c r="AX230" i="21" s="1"/>
  <c r="AI231" i="21"/>
  <c r="AN231" i="21" s="1"/>
  <c r="AS231" i="21" s="1"/>
  <c r="AX231" i="21" s="1"/>
  <c r="AI232" i="21"/>
  <c r="AN232" i="21" s="1"/>
  <c r="AI233" i="21"/>
  <c r="AI235" i="21"/>
  <c r="AI237" i="21"/>
  <c r="AI239" i="21"/>
  <c r="AI241" i="21"/>
  <c r="AI243" i="21"/>
  <c r="AN243" i="21" s="1"/>
  <c r="AS243" i="21" s="1"/>
  <c r="AX243" i="21" s="1"/>
  <c r="AI244" i="21"/>
  <c r="AN244" i="21" s="1"/>
  <c r="AI245" i="21"/>
  <c r="AN245" i="21" s="1"/>
  <c r="AS245" i="21" s="1"/>
  <c r="AX245" i="21" s="1"/>
  <c r="AI246" i="21"/>
  <c r="AN246" i="21" s="1"/>
  <c r="AS246" i="21" s="1"/>
  <c r="AX246" i="21" s="1"/>
  <c r="AI249" i="21"/>
  <c r="AN249" i="21" s="1"/>
  <c r="AS249" i="21" s="1"/>
  <c r="AX249" i="21" s="1"/>
  <c r="AI250" i="21"/>
  <c r="AN250" i="21" s="1"/>
  <c r="AI251" i="21"/>
  <c r="AN251" i="21" s="1"/>
  <c r="AS251" i="21" s="1"/>
  <c r="AX251" i="21" s="1"/>
  <c r="AI252" i="21"/>
  <c r="AN252" i="21" s="1"/>
  <c r="AS252" i="21" s="1"/>
  <c r="AX252" i="21" s="1"/>
  <c r="AI253" i="21"/>
  <c r="AN253" i="21" s="1"/>
  <c r="AS253" i="21" s="1"/>
  <c r="AX253" i="21" s="1"/>
  <c r="AI254" i="21"/>
  <c r="AN254" i="21" s="1"/>
  <c r="AI255" i="21"/>
  <c r="AN255" i="21" s="1"/>
  <c r="AS255" i="21" s="1"/>
  <c r="AX255" i="21" s="1"/>
  <c r="AI256" i="21"/>
  <c r="AN256" i="21" s="1"/>
  <c r="AS256" i="21" s="1"/>
  <c r="AX256" i="21" s="1"/>
  <c r="AI257" i="21"/>
  <c r="AN257" i="21" s="1"/>
  <c r="AS257" i="21" s="1"/>
  <c r="AX257" i="21" s="1"/>
  <c r="AI258" i="21"/>
  <c r="AN258" i="21" s="1"/>
  <c r="AS258" i="21" s="1"/>
  <c r="AX258" i="21" s="1"/>
  <c r="AI259" i="21"/>
  <c r="AN259" i="21" s="1"/>
  <c r="AS259" i="21" s="1"/>
  <c r="AX259" i="21" s="1"/>
  <c r="AI260" i="21"/>
  <c r="AN260" i="21" s="1"/>
  <c r="AI261" i="21"/>
  <c r="AN261" i="21" s="1"/>
  <c r="AS261" i="21" s="1"/>
  <c r="AX261" i="21" s="1"/>
  <c r="AI262" i="21"/>
  <c r="AN262" i="21" s="1"/>
  <c r="AS262" i="21" s="1"/>
  <c r="AX262" i="21" s="1"/>
  <c r="AI263" i="21"/>
  <c r="AN263" i="21" s="1"/>
  <c r="AS263" i="21" s="1"/>
  <c r="AX263" i="21" s="1"/>
  <c r="AI264" i="21"/>
  <c r="AN264" i="21" s="1"/>
  <c r="AI265" i="21"/>
  <c r="AN265" i="21" s="1"/>
  <c r="AS265" i="21" s="1"/>
  <c r="AX265" i="21" s="1"/>
  <c r="AI266" i="21"/>
  <c r="AN266" i="21" s="1"/>
  <c r="AS266" i="21" s="1"/>
  <c r="AX266" i="21" s="1"/>
  <c r="AI267" i="21"/>
  <c r="AN267" i="21" s="1"/>
  <c r="AS267" i="21" s="1"/>
  <c r="AX267" i="21" s="1"/>
  <c r="AI151" i="21"/>
  <c r="AN151" i="21" s="1"/>
  <c r="AG153" i="21"/>
  <c r="AG154" i="21"/>
  <c r="AG155" i="21"/>
  <c r="AG156" i="21"/>
  <c r="AL156" i="21" s="1"/>
  <c r="AG172" i="21"/>
  <c r="AG173" i="21"/>
  <c r="AL173" i="21" s="1"/>
  <c r="AG174" i="21"/>
  <c r="AL174" i="21" s="1"/>
  <c r="AG175" i="21"/>
  <c r="AL175" i="21" s="1"/>
  <c r="AG176" i="21"/>
  <c r="AG177" i="21"/>
  <c r="AG193" i="21"/>
  <c r="AG194" i="21"/>
  <c r="AG198" i="21"/>
  <c r="AG199" i="21"/>
  <c r="AG200" i="21"/>
  <c r="AG201" i="21"/>
  <c r="AL201" i="21" s="1"/>
  <c r="AG202" i="21"/>
  <c r="AG203" i="21"/>
  <c r="AL203" i="21" s="1"/>
  <c r="AG204" i="21"/>
  <c r="AL204" i="21" s="1"/>
  <c r="AG206" i="21"/>
  <c r="AG207" i="21"/>
  <c r="AG208" i="21"/>
  <c r="AG209" i="21"/>
  <c r="AL209" i="21" s="1"/>
  <c r="AG210" i="21"/>
  <c r="AG211" i="21"/>
  <c r="AL211" i="21" s="1"/>
  <c r="AG212" i="21"/>
  <c r="AL212" i="21" s="1"/>
  <c r="AQ212" i="21" s="1"/>
  <c r="AG213" i="21"/>
  <c r="AL213" i="21" s="1"/>
  <c r="AG214" i="21"/>
  <c r="AG215" i="21"/>
  <c r="AG216" i="21"/>
  <c r="AG219" i="21"/>
  <c r="AL219" i="21" s="1"/>
  <c r="AG220" i="21"/>
  <c r="AG222" i="21"/>
  <c r="AG223" i="21"/>
  <c r="AG224" i="21"/>
  <c r="AG227" i="21"/>
  <c r="AL227" i="21" s="1"/>
  <c r="AG229" i="21"/>
  <c r="AL229" i="21" s="1"/>
  <c r="AQ229" i="21" s="1"/>
  <c r="AG230" i="21"/>
  <c r="AG231" i="21"/>
  <c r="AG232" i="21"/>
  <c r="AG234" i="21"/>
  <c r="AL235" i="21"/>
  <c r="AG236" i="21"/>
  <c r="AL236" i="21" s="1"/>
  <c r="AQ236" i="21" s="1"/>
  <c r="AL237" i="21"/>
  <c r="AG239" i="21"/>
  <c r="AG240" i="21"/>
  <c r="AG241" i="21"/>
  <c r="AL241" i="21" s="1"/>
  <c r="AG242" i="21"/>
  <c r="AG243" i="21"/>
  <c r="AL243" i="21" s="1"/>
  <c r="AG244" i="21"/>
  <c r="AL244" i="21" s="1"/>
  <c r="AQ244" i="21" s="1"/>
  <c r="AG246" i="21"/>
  <c r="AG258" i="21"/>
  <c r="AG259" i="21"/>
  <c r="AL259" i="21" s="1"/>
  <c r="AH220" i="21" l="1"/>
  <c r="AK220" i="21" s="1"/>
  <c r="AH239" i="21"/>
  <c r="AH240" i="21" s="1"/>
  <c r="AN237" i="21"/>
  <c r="AM237" i="21" s="1"/>
  <c r="AI238" i="21"/>
  <c r="AN241" i="21"/>
  <c r="AI242" i="21"/>
  <c r="AN233" i="21"/>
  <c r="AN234" i="21" s="1"/>
  <c r="AI234" i="21"/>
  <c r="AN235" i="21"/>
  <c r="AI236" i="21"/>
  <c r="AN239" i="21"/>
  <c r="AI240" i="21"/>
  <c r="AM229" i="21"/>
  <c r="AL220" i="21"/>
  <c r="AQ220" i="21" s="1"/>
  <c r="AV220" i="21" s="1"/>
  <c r="AM211" i="21"/>
  <c r="AQ211" i="21"/>
  <c r="AQ174" i="21"/>
  <c r="AM174" i="21"/>
  <c r="AM219" i="21"/>
  <c r="AQ219" i="21"/>
  <c r="AM203" i="21"/>
  <c r="AQ203" i="21"/>
  <c r="AM173" i="21"/>
  <c r="AQ173" i="21"/>
  <c r="AM156" i="21"/>
  <c r="AQ156" i="21"/>
  <c r="AH211" i="21"/>
  <c r="AH258" i="21"/>
  <c r="AK258" i="21" s="1"/>
  <c r="AL258" i="21"/>
  <c r="AH202" i="21"/>
  <c r="AH241" i="21"/>
  <c r="AH242" i="21" s="1"/>
  <c r="AH209" i="21"/>
  <c r="AQ241" i="21"/>
  <c r="AM209" i="21"/>
  <c r="AQ209" i="21"/>
  <c r="AQ201" i="21"/>
  <c r="AM201" i="21"/>
  <c r="AL154" i="21"/>
  <c r="AH154" i="21"/>
  <c r="AS264" i="21"/>
  <c r="AX264" i="21" s="1"/>
  <c r="AS250" i="21"/>
  <c r="AX250" i="21" s="1"/>
  <c r="AS232" i="21"/>
  <c r="AX232" i="21" s="1"/>
  <c r="AS224" i="21"/>
  <c r="AX224" i="21" s="1"/>
  <c r="AS216" i="21"/>
  <c r="AX216" i="21" s="1"/>
  <c r="AS208" i="21"/>
  <c r="AX208" i="21" s="1"/>
  <c r="AH237" i="21"/>
  <c r="AH238" i="21" s="1"/>
  <c r="AH175" i="21"/>
  <c r="AK175" i="21" s="1"/>
  <c r="AL202" i="21"/>
  <c r="AL240" i="21"/>
  <c r="AQ240" i="21" s="1"/>
  <c r="AL232" i="21"/>
  <c r="AQ232" i="21" s="1"/>
  <c r="AH232" i="21"/>
  <c r="AK232" i="21" s="1"/>
  <c r="AL224" i="21"/>
  <c r="AQ224" i="21" s="1"/>
  <c r="AH224" i="21"/>
  <c r="AL216" i="21"/>
  <c r="AQ216" i="21" s="1"/>
  <c r="AH216" i="21"/>
  <c r="AH208" i="21"/>
  <c r="AL208" i="21"/>
  <c r="AQ208" i="21" s="1"/>
  <c r="AH200" i="21"/>
  <c r="AL200" i="21"/>
  <c r="AH194" i="21"/>
  <c r="AK194" i="21" s="1"/>
  <c r="AL194" i="21"/>
  <c r="AH153" i="21"/>
  <c r="AL153" i="21"/>
  <c r="AH204" i="21"/>
  <c r="AH174" i="21"/>
  <c r="AK174" i="21" s="1"/>
  <c r="AM259" i="21"/>
  <c r="AQ259" i="21"/>
  <c r="AQ235" i="21"/>
  <c r="AH227" i="21"/>
  <c r="AL234" i="21"/>
  <c r="AL155" i="21"/>
  <c r="AH155" i="21"/>
  <c r="AL223" i="21"/>
  <c r="AH223" i="21"/>
  <c r="AL215" i="21"/>
  <c r="AH215" i="21"/>
  <c r="AH199" i="21"/>
  <c r="AL199" i="21"/>
  <c r="AH193" i="21"/>
  <c r="AK193" i="21" s="1"/>
  <c r="AL193" i="21"/>
  <c r="AH219" i="21"/>
  <c r="AK219" i="21" s="1"/>
  <c r="AH246" i="21"/>
  <c r="AL246" i="21"/>
  <c r="AH230" i="21"/>
  <c r="AH222" i="21"/>
  <c r="AL222" i="21"/>
  <c r="AL214" i="21"/>
  <c r="AH214" i="21"/>
  <c r="AH206" i="21"/>
  <c r="AL206" i="21"/>
  <c r="AH198" i="21"/>
  <c r="AL198" i="21"/>
  <c r="AH176" i="21"/>
  <c r="AL176" i="21"/>
  <c r="AH201" i="21"/>
  <c r="AM243" i="21"/>
  <c r="AQ243" i="21"/>
  <c r="AH259" i="21"/>
  <c r="AK259" i="21" s="1"/>
  <c r="AL242" i="21"/>
  <c r="AH210" i="21"/>
  <c r="AL210" i="21"/>
  <c r="AH235" i="21"/>
  <c r="AH236" i="21" s="1"/>
  <c r="AH203" i="21"/>
  <c r="AH173" i="21"/>
  <c r="AK173" i="21" s="1"/>
  <c r="AH156" i="21"/>
  <c r="AQ237" i="21"/>
  <c r="AV229" i="21"/>
  <c r="AW229" i="21" s="1"/>
  <c r="AR229" i="21"/>
  <c r="AQ213" i="21"/>
  <c r="AM213" i="21"/>
  <c r="AQ175" i="21"/>
  <c r="AM175" i="21"/>
  <c r="AS260" i="21"/>
  <c r="AX260" i="21" s="1"/>
  <c r="AS254" i="21"/>
  <c r="AX254" i="21" s="1"/>
  <c r="AM244" i="21"/>
  <c r="AS244" i="21"/>
  <c r="AX244" i="21" s="1"/>
  <c r="AS228" i="21"/>
  <c r="AX228" i="21" s="1"/>
  <c r="AS220" i="21"/>
  <c r="AX220" i="21" s="1"/>
  <c r="AM212" i="21"/>
  <c r="AS212" i="21"/>
  <c r="AX212" i="21" s="1"/>
  <c r="AH229" i="21"/>
  <c r="AH213" i="21"/>
  <c r="AL239" i="21"/>
  <c r="AQ239" i="21" s="1"/>
  <c r="AM227" i="21"/>
  <c r="AQ227" i="21"/>
  <c r="AH243" i="21"/>
  <c r="AK243" i="21" s="1"/>
  <c r="AL172" i="21"/>
  <c r="AH172" i="21"/>
  <c r="AK172" i="21" s="1"/>
  <c r="AH231" i="21"/>
  <c r="AK231" i="21" s="1"/>
  <c r="AL231" i="21"/>
  <c r="AH207" i="21"/>
  <c r="AL207" i="21"/>
  <c r="AL177" i="21"/>
  <c r="AH177" i="21"/>
  <c r="AV244" i="21"/>
  <c r="AV236" i="21"/>
  <c r="AV212" i="21"/>
  <c r="AQ204" i="21"/>
  <c r="AM204" i="21"/>
  <c r="AH244" i="21"/>
  <c r="AK244" i="21" s="1"/>
  <c r="AH212" i="21"/>
  <c r="AL230" i="21"/>
  <c r="AS151" i="21"/>
  <c r="AM220" i="21" l="1"/>
  <c r="AP220" i="21" s="1"/>
  <c r="AW220" i="21"/>
  <c r="AP227" i="21"/>
  <c r="AP175" i="21"/>
  <c r="AU229" i="21"/>
  <c r="AS233" i="21"/>
  <c r="AX233" i="21" s="1"/>
  <c r="AX234" i="21" s="1"/>
  <c r="AM208" i="21"/>
  <c r="AP208" i="21" s="1"/>
  <c r="AP229" i="21"/>
  <c r="AS235" i="21"/>
  <c r="AR235" i="21" s="1"/>
  <c r="AR236" i="21" s="1"/>
  <c r="AN236" i="21"/>
  <c r="AS241" i="21"/>
  <c r="AR241" i="21" s="1"/>
  <c r="AN242" i="21"/>
  <c r="AS239" i="21"/>
  <c r="AN240" i="21"/>
  <c r="AS237" i="21"/>
  <c r="AR237" i="21" s="1"/>
  <c r="AN238" i="21"/>
  <c r="AP244" i="21"/>
  <c r="AP237" i="21"/>
  <c r="AM238" i="21"/>
  <c r="AP201" i="21"/>
  <c r="AM235" i="21"/>
  <c r="AM236" i="21" s="1"/>
  <c r="AP236" i="21" s="1"/>
  <c r="AM241" i="21"/>
  <c r="AM242" i="21" s="1"/>
  <c r="AP242" i="21" s="1"/>
  <c r="AP212" i="21"/>
  <c r="AW212" i="21"/>
  <c r="AP211" i="21"/>
  <c r="AP209" i="21"/>
  <c r="AP259" i="21"/>
  <c r="AW244" i="21"/>
  <c r="AP243" i="21"/>
  <c r="AM232" i="21"/>
  <c r="AP232" i="21" s="1"/>
  <c r="AZ229" i="21"/>
  <c r="AR220" i="21"/>
  <c r="AM216" i="21"/>
  <c r="AP216" i="21" s="1"/>
  <c r="AP173" i="21"/>
  <c r="AP174" i="21"/>
  <c r="AP213" i="21"/>
  <c r="AP203" i="21"/>
  <c r="AQ194" i="21"/>
  <c r="AM194" i="21"/>
  <c r="AP194" i="21" s="1"/>
  <c r="AQ172" i="21"/>
  <c r="AM172" i="21"/>
  <c r="AQ214" i="21"/>
  <c r="AM214" i="21"/>
  <c r="AP214" i="21" s="1"/>
  <c r="AQ200" i="21"/>
  <c r="AM200" i="21"/>
  <c r="AP200" i="21" s="1"/>
  <c r="AQ154" i="21"/>
  <c r="AV154" i="21" s="1"/>
  <c r="AW154" i="21" s="1"/>
  <c r="AM154" i="21"/>
  <c r="AP154" i="21" s="1"/>
  <c r="AV173" i="21"/>
  <c r="AW173" i="21" s="1"/>
  <c r="AR173" i="21"/>
  <c r="AU173" i="21" s="1"/>
  <c r="AM210" i="21"/>
  <c r="AQ210" i="21"/>
  <c r="AV243" i="21"/>
  <c r="AW243" i="21" s="1"/>
  <c r="AR243" i="21"/>
  <c r="AQ222" i="21"/>
  <c r="AM222" i="21"/>
  <c r="AM215" i="21"/>
  <c r="AQ215" i="21"/>
  <c r="AV232" i="21"/>
  <c r="AW232" i="21" s="1"/>
  <c r="AR232" i="21"/>
  <c r="AR174" i="21"/>
  <c r="AU174" i="21" s="1"/>
  <c r="AV174" i="21"/>
  <c r="AW174" i="21" s="1"/>
  <c r="AV211" i="21"/>
  <c r="AW211" i="21" s="1"/>
  <c r="AR211" i="21"/>
  <c r="AU211" i="21" s="1"/>
  <c r="AV156" i="21"/>
  <c r="AW156" i="21" s="1"/>
  <c r="AR156" i="21"/>
  <c r="AU156" i="21" s="1"/>
  <c r="AR224" i="21"/>
  <c r="AV224" i="21"/>
  <c r="AW224" i="21" s="1"/>
  <c r="AP204" i="21"/>
  <c r="AR208" i="21"/>
  <c r="AV208" i="21"/>
  <c r="AW208" i="21" s="1"/>
  <c r="AP219" i="21"/>
  <c r="AQ230" i="21"/>
  <c r="AM230" i="21"/>
  <c r="AP230" i="21" s="1"/>
  <c r="AR204" i="21"/>
  <c r="AU204" i="21" s="1"/>
  <c r="AV204" i="21"/>
  <c r="AW204" i="21" s="1"/>
  <c r="AQ198" i="21"/>
  <c r="AM198" i="21"/>
  <c r="AM223" i="21"/>
  <c r="AQ223" i="21"/>
  <c r="AM155" i="21"/>
  <c r="AQ155" i="21"/>
  <c r="AQ234" i="21"/>
  <c r="AQ202" i="21"/>
  <c r="AM202" i="21"/>
  <c r="AQ246" i="21"/>
  <c r="AM246" i="21"/>
  <c r="AP246" i="21" s="1"/>
  <c r="AQ199" i="21"/>
  <c r="AM199" i="21"/>
  <c r="AQ176" i="21"/>
  <c r="AM176" i="21"/>
  <c r="AQ231" i="21"/>
  <c r="AM231" i="21"/>
  <c r="AR244" i="21"/>
  <c r="AU244" i="21" s="1"/>
  <c r="AV213" i="21"/>
  <c r="AW213" i="21" s="1"/>
  <c r="AR213" i="21"/>
  <c r="AU213" i="21" s="1"/>
  <c r="AQ153" i="21"/>
  <c r="AM153" i="21"/>
  <c r="AP153" i="21" s="1"/>
  <c r="AV240" i="21"/>
  <c r="AV203" i="21"/>
  <c r="AW203" i="21" s="1"/>
  <c r="AR203" i="21"/>
  <c r="AU203" i="21" s="1"/>
  <c r="AP156" i="21"/>
  <c r="AM239" i="21"/>
  <c r="AM240" i="21" s="1"/>
  <c r="AP240" i="21" s="1"/>
  <c r="AV175" i="21"/>
  <c r="AW175" i="21" s="1"/>
  <c r="AR175" i="21"/>
  <c r="AU175" i="21" s="1"/>
  <c r="AQ242" i="21"/>
  <c r="AM193" i="21"/>
  <c r="AQ193" i="21"/>
  <c r="AV235" i="21"/>
  <c r="AM224" i="21"/>
  <c r="AP224" i="21" s="1"/>
  <c r="AV201" i="21"/>
  <c r="AW201" i="21" s="1"/>
  <c r="AR201" i="21"/>
  <c r="AU201" i="21" s="1"/>
  <c r="AV219" i="21"/>
  <c r="AW219" i="21" s="1"/>
  <c r="AR219" i="21"/>
  <c r="AQ207" i="21"/>
  <c r="AM207" i="21"/>
  <c r="AV227" i="21"/>
  <c r="AW227" i="21" s="1"/>
  <c r="AR227" i="21"/>
  <c r="AU227" i="21" s="1"/>
  <c r="AV241" i="21"/>
  <c r="AM258" i="21"/>
  <c r="AQ258" i="21"/>
  <c r="AV237" i="21"/>
  <c r="AR212" i="21"/>
  <c r="AU212" i="21" s="1"/>
  <c r="AQ177" i="21"/>
  <c r="AM177" i="21"/>
  <c r="AQ206" i="21"/>
  <c r="AM206" i="21"/>
  <c r="AV259" i="21"/>
  <c r="AW259" i="21" s="1"/>
  <c r="AR259" i="21"/>
  <c r="AR216" i="21"/>
  <c r="AV216" i="21"/>
  <c r="AW216" i="21" s="1"/>
  <c r="AV209" i="21"/>
  <c r="AW209" i="21" s="1"/>
  <c r="AR209" i="21"/>
  <c r="AU209" i="21" s="1"/>
  <c r="AX151" i="21"/>
  <c r="AP235" i="21" l="1"/>
  <c r="AU232" i="21"/>
  <c r="AZ220" i="21"/>
  <c r="AU208" i="21"/>
  <c r="AP241" i="21"/>
  <c r="AU236" i="21"/>
  <c r="AZ208" i="21"/>
  <c r="AZ259" i="21"/>
  <c r="AS234" i="21"/>
  <c r="AU220" i="21"/>
  <c r="AU216" i="21"/>
  <c r="AZ216" i="21"/>
  <c r="AZ204" i="21"/>
  <c r="AX237" i="21"/>
  <c r="AX238" i="21" s="1"/>
  <c r="AS238" i="21"/>
  <c r="AX241" i="21"/>
  <c r="AX242" i="21" s="1"/>
  <c r="AS242" i="21"/>
  <c r="AZ227" i="21"/>
  <c r="AX239" i="21"/>
  <c r="AX240" i="21" s="1"/>
  <c r="AS240" i="21"/>
  <c r="AX235" i="21"/>
  <c r="AX236" i="21" s="1"/>
  <c r="AS236" i="21"/>
  <c r="AR154" i="21"/>
  <c r="AU154" i="21" s="1"/>
  <c r="AZ209" i="21"/>
  <c r="AZ243" i="21"/>
  <c r="AU243" i="21"/>
  <c r="AZ232" i="21"/>
  <c r="AZ174" i="21"/>
  <c r="AZ224" i="21"/>
  <c r="AU241" i="21"/>
  <c r="AR242" i="21"/>
  <c r="AU237" i="21"/>
  <c r="AR238" i="21"/>
  <c r="AU238" i="21" s="1"/>
  <c r="AZ203" i="21"/>
  <c r="AR177" i="21"/>
  <c r="AU177" i="21" s="1"/>
  <c r="AV177" i="21"/>
  <c r="AW177" i="21" s="1"/>
  <c r="AV231" i="21"/>
  <c r="AW231" i="21" s="1"/>
  <c r="AR231" i="21"/>
  <c r="AU231" i="21" s="1"/>
  <c r="AR199" i="21"/>
  <c r="AU199" i="21" s="1"/>
  <c r="AV199" i="21"/>
  <c r="AW199" i="21" s="1"/>
  <c r="AR207" i="21"/>
  <c r="AU207" i="21" s="1"/>
  <c r="AV207" i="21"/>
  <c r="AW207" i="21" s="1"/>
  <c r="AP193" i="21"/>
  <c r="AP223" i="21"/>
  <c r="AV210" i="21"/>
  <c r="AW210" i="21" s="1"/>
  <c r="AR210" i="21"/>
  <c r="AV242" i="21"/>
  <c r="AV246" i="21"/>
  <c r="AW246" i="21" s="1"/>
  <c r="AR246" i="21"/>
  <c r="AP210" i="21"/>
  <c r="AZ201" i="21"/>
  <c r="AU235" i="21"/>
  <c r="AV234" i="21"/>
  <c r="AR200" i="21"/>
  <c r="AU200" i="21" s="1"/>
  <c r="AV200" i="21"/>
  <c r="AW200" i="21" s="1"/>
  <c r="AV214" i="21"/>
  <c r="AW214" i="21" s="1"/>
  <c r="AR214" i="21"/>
  <c r="AR222" i="21"/>
  <c r="AV222" i="21"/>
  <c r="AW222" i="21" s="1"/>
  <c r="AR223" i="21"/>
  <c r="AV223" i="21"/>
  <c r="AW223" i="21" s="1"/>
  <c r="AV172" i="21"/>
  <c r="AW172" i="21" s="1"/>
  <c r="AR172" i="21"/>
  <c r="AP176" i="21"/>
  <c r="AP198" i="21"/>
  <c r="AU224" i="21"/>
  <c r="AP222" i="21"/>
  <c r="AP206" i="21"/>
  <c r="AV176" i="21"/>
  <c r="AW176" i="21" s="1"/>
  <c r="AR176" i="21"/>
  <c r="AR198" i="21"/>
  <c r="AU198" i="21" s="1"/>
  <c r="AV198" i="21"/>
  <c r="AW198" i="21" s="1"/>
  <c r="AZ219" i="21"/>
  <c r="AU219" i="21"/>
  <c r="AP238" i="21"/>
  <c r="AZ175" i="21"/>
  <c r="AR239" i="21"/>
  <c r="AV239" i="21"/>
  <c r="AP202" i="21"/>
  <c r="AZ212" i="21"/>
  <c r="AP207" i="21"/>
  <c r="AR193" i="21"/>
  <c r="AV193" i="21"/>
  <c r="AW193" i="21" s="1"/>
  <c r="AV230" i="21"/>
  <c r="AW230" i="21" s="1"/>
  <c r="AR230" i="21"/>
  <c r="AP215" i="21"/>
  <c r="AV155" i="21"/>
  <c r="AW155" i="21" s="1"/>
  <c r="AR155" i="21"/>
  <c r="AV258" i="21"/>
  <c r="AW258" i="21" s="1"/>
  <c r="AR258" i="21"/>
  <c r="AU259" i="21"/>
  <c r="AP239" i="21"/>
  <c r="AP155" i="21"/>
  <c r="AV206" i="21"/>
  <c r="AW206" i="21" s="1"/>
  <c r="AR206" i="21"/>
  <c r="AP258" i="21"/>
  <c r="AP177" i="21"/>
  <c r="AV153" i="21"/>
  <c r="AW153" i="21" s="1"/>
  <c r="AR153" i="21"/>
  <c r="AU153" i="21" s="1"/>
  <c r="AZ213" i="21"/>
  <c r="AP231" i="21"/>
  <c r="AP199" i="21"/>
  <c r="AV202" i="21"/>
  <c r="AW202" i="21" s="1"/>
  <c r="AR202" i="21"/>
  <c r="AZ156" i="21"/>
  <c r="AZ211" i="21"/>
  <c r="AV215" i="21"/>
  <c r="AW215" i="21" s="1"/>
  <c r="AR215" i="21"/>
  <c r="AU215" i="21" s="1"/>
  <c r="AZ173" i="21"/>
  <c r="AP172" i="21"/>
  <c r="AR194" i="21"/>
  <c r="AU194" i="21" s="1"/>
  <c r="AV194" i="21"/>
  <c r="AW194" i="21" s="1"/>
  <c r="AZ244" i="21"/>
  <c r="AZ154" i="21" l="1"/>
  <c r="AZ176" i="21"/>
  <c r="AW239" i="21"/>
  <c r="AW240" i="21" s="1"/>
  <c r="AW235" i="21"/>
  <c r="AZ258" i="21"/>
  <c r="AU239" i="21"/>
  <c r="AR240" i="21"/>
  <c r="AU240" i="21" s="1"/>
  <c r="AZ200" i="21"/>
  <c r="AW241" i="21"/>
  <c r="AW237" i="21"/>
  <c r="AZ155" i="21"/>
  <c r="AZ210" i="21"/>
  <c r="AU210" i="21"/>
  <c r="AU258" i="21"/>
  <c r="AZ231" i="21"/>
  <c r="AZ194" i="21"/>
  <c r="AZ172" i="21"/>
  <c r="AU176" i="21"/>
  <c r="AZ222" i="21"/>
  <c r="AZ246" i="21"/>
  <c r="AU246" i="21"/>
  <c r="AZ223" i="21"/>
  <c r="AZ193" i="21"/>
  <c r="AU223" i="21"/>
  <c r="AU193" i="21"/>
  <c r="AZ153" i="21"/>
  <c r="AZ206" i="21"/>
  <c r="AZ230" i="21"/>
  <c r="AU230" i="21"/>
  <c r="AU172" i="21"/>
  <c r="AU222" i="21"/>
  <c r="AU242" i="21"/>
  <c r="AZ199" i="21"/>
  <c r="AZ177" i="21"/>
  <c r="AU155" i="21"/>
  <c r="AZ214" i="21"/>
  <c r="AU214" i="21"/>
  <c r="AZ215" i="21"/>
  <c r="AZ202" i="21"/>
  <c r="AU202" i="21"/>
  <c r="AZ198" i="21"/>
  <c r="AU206" i="21"/>
  <c r="AZ207" i="21"/>
  <c r="AZ239" i="21" l="1"/>
  <c r="AW238" i="21"/>
  <c r="AZ238" i="21" s="1"/>
  <c r="AZ237" i="21"/>
  <c r="AZ240" i="21"/>
  <c r="AW242" i="21"/>
  <c r="AZ242" i="21" s="1"/>
  <c r="AZ241" i="21"/>
  <c r="AW236" i="21"/>
  <c r="AZ236" i="21" s="1"/>
  <c r="AZ235" i="21"/>
  <c r="AK239" i="21" l="1"/>
  <c r="AK203" i="21"/>
  <c r="AK238" i="21"/>
  <c r="AK204" i="21"/>
  <c r="AF172" i="21" l="1"/>
  <c r="AF173" i="21"/>
  <c r="AF174" i="21"/>
  <c r="AF193" i="21"/>
  <c r="AF194" i="21"/>
  <c r="AF238" i="21"/>
  <c r="AF239" i="21"/>
  <c r="AF243" i="21"/>
  <c r="AF244" i="21"/>
  <c r="AF258" i="21"/>
  <c r="AF259" i="21"/>
  <c r="X258" i="21"/>
  <c r="X244" i="21"/>
  <c r="X241" i="21"/>
  <c r="X239" i="21"/>
  <c r="X237" i="21"/>
  <c r="X235" i="21"/>
  <c r="X233" i="21"/>
  <c r="AB233" i="21" s="1"/>
  <c r="X229" i="21"/>
  <c r="X223" i="21"/>
  <c r="X220" i="21"/>
  <c r="X215" i="21"/>
  <c r="X201" i="21"/>
  <c r="X153" i="21"/>
  <c r="X151" i="21"/>
  <c r="AB151" i="21" s="1"/>
  <c r="X261" i="21"/>
  <c r="AB261" i="21" s="1"/>
  <c r="X260" i="21"/>
  <c r="AB260" i="21" s="1"/>
  <c r="X245" i="21"/>
  <c r="X231" i="21"/>
  <c r="X221" i="21"/>
  <c r="X213" i="21"/>
  <c r="X211" i="21"/>
  <c r="X209" i="21"/>
  <c r="X207" i="21"/>
  <c r="X205" i="21"/>
  <c r="X203" i="21"/>
  <c r="X197" i="21"/>
  <c r="X195" i="21"/>
  <c r="AB195" i="21" s="1"/>
  <c r="V263" i="21"/>
  <c r="U263" i="21"/>
  <c r="T263" i="21"/>
  <c r="S263" i="21"/>
  <c r="R263" i="21"/>
  <c r="Q263" i="21"/>
  <c r="P263" i="21"/>
  <c r="O263" i="21"/>
  <c r="N263" i="21"/>
  <c r="M263" i="21"/>
  <c r="W262" i="21"/>
  <c r="W261" i="21"/>
  <c r="W260" i="21"/>
  <c r="W259" i="21"/>
  <c r="W258" i="21"/>
  <c r="T255" i="21"/>
  <c r="W255" i="21" s="1"/>
  <c r="U254" i="21"/>
  <c r="V253" i="21"/>
  <c r="V254" i="21" s="1"/>
  <c r="V252" i="21"/>
  <c r="U252" i="21"/>
  <c r="T251" i="21"/>
  <c r="T252" i="21" s="1"/>
  <c r="W252" i="21" s="1"/>
  <c r="V250" i="21"/>
  <c r="U250" i="21"/>
  <c r="T249" i="21"/>
  <c r="T250" i="21" s="1"/>
  <c r="W250" i="21" s="1"/>
  <c r="V246" i="21"/>
  <c r="U246" i="21"/>
  <c r="T246" i="21"/>
  <c r="W246" i="21" s="1"/>
  <c r="W245" i="21"/>
  <c r="W244" i="21"/>
  <c r="W243" i="21"/>
  <c r="V242" i="21"/>
  <c r="U242" i="21"/>
  <c r="T242" i="21"/>
  <c r="W242" i="21" s="1"/>
  <c r="W241" i="21"/>
  <c r="V240" i="21"/>
  <c r="U240" i="21"/>
  <c r="T240" i="21"/>
  <c r="W240" i="21" s="1"/>
  <c r="W239" i="21"/>
  <c r="V238" i="21"/>
  <c r="U238" i="21"/>
  <c r="T238" i="21"/>
  <c r="W238" i="21" s="1"/>
  <c r="W237" i="21"/>
  <c r="V236" i="21"/>
  <c r="U236" i="21"/>
  <c r="T236" i="21"/>
  <c r="W236" i="21" s="1"/>
  <c r="W235" i="21"/>
  <c r="V234" i="21"/>
  <c r="U234" i="21"/>
  <c r="T234" i="21"/>
  <c r="W234" i="21" s="1"/>
  <c r="W233" i="21"/>
  <c r="W232" i="21"/>
  <c r="W231" i="21"/>
  <c r="W230" i="21"/>
  <c r="W229" i="21"/>
  <c r="W228" i="21"/>
  <c r="V228" i="21"/>
  <c r="U228" i="21"/>
  <c r="W227" i="21"/>
  <c r="T226" i="21"/>
  <c r="W226" i="21" s="1"/>
  <c r="T225" i="21"/>
  <c r="W225" i="21" s="1"/>
  <c r="W224" i="21"/>
  <c r="V224" i="21"/>
  <c r="W223" i="21"/>
  <c r="V222" i="21"/>
  <c r="T222" i="21"/>
  <c r="W222" i="21" s="1"/>
  <c r="W221" i="21"/>
  <c r="W220" i="21"/>
  <c r="W219" i="21"/>
  <c r="V218" i="21"/>
  <c r="U218" i="21"/>
  <c r="O218" i="21"/>
  <c r="W216" i="21"/>
  <c r="W215" i="21"/>
  <c r="W214" i="21"/>
  <c r="V214" i="21"/>
  <c r="U214" i="21"/>
  <c r="W213" i="21"/>
  <c r="W212" i="21"/>
  <c r="W211" i="21"/>
  <c r="W210" i="21"/>
  <c r="W209" i="21"/>
  <c r="W208" i="21"/>
  <c r="W207" i="21"/>
  <c r="V206" i="21"/>
  <c r="T206" i="21"/>
  <c r="O206" i="21"/>
  <c r="M206" i="21"/>
  <c r="W205" i="21"/>
  <c r="V204" i="21"/>
  <c r="T204" i="21"/>
  <c r="W204" i="21" s="1"/>
  <c r="W203" i="21"/>
  <c r="W202" i="21"/>
  <c r="W201" i="21"/>
  <c r="W200" i="21"/>
  <c r="W199" i="21"/>
  <c r="W198" i="21"/>
  <c r="W197" i="21"/>
  <c r="W196" i="21"/>
  <c r="W195" i="21"/>
  <c r="T193" i="21"/>
  <c r="T194" i="21" s="1"/>
  <c r="W192" i="21"/>
  <c r="T191" i="21"/>
  <c r="X191" i="21" s="1"/>
  <c r="Y191" i="21" s="1"/>
  <c r="Y192" i="21" s="1"/>
  <c r="W190" i="21"/>
  <c r="T189" i="21"/>
  <c r="X189" i="21" s="1"/>
  <c r="Y189" i="21" s="1"/>
  <c r="Y190" i="21" s="1"/>
  <c r="W188" i="21"/>
  <c r="T187" i="21"/>
  <c r="X187" i="21" s="1"/>
  <c r="Y187" i="21" s="1"/>
  <c r="Y188" i="21" s="1"/>
  <c r="W186" i="21"/>
  <c r="T185" i="21"/>
  <c r="X185" i="21" s="1"/>
  <c r="W184" i="21"/>
  <c r="T183" i="21"/>
  <c r="W183" i="21" s="1"/>
  <c r="M182" i="21"/>
  <c r="W182" i="21" s="1"/>
  <c r="M181" i="21"/>
  <c r="W181" i="21" s="1"/>
  <c r="T180" i="21"/>
  <c r="W180" i="21" s="1"/>
  <c r="T179" i="21"/>
  <c r="X179" i="21" s="1"/>
  <c r="AB179" i="21" s="1"/>
  <c r="T178" i="21"/>
  <c r="W178" i="21" s="1"/>
  <c r="T177" i="21"/>
  <c r="W177" i="21" s="1"/>
  <c r="T176" i="21"/>
  <c r="X176" i="21" s="1"/>
  <c r="T175" i="21"/>
  <c r="T174" i="21"/>
  <c r="W174" i="21" s="1"/>
  <c r="W173" i="21"/>
  <c r="T172" i="21"/>
  <c r="W172" i="21" s="1"/>
  <c r="T170" i="21"/>
  <c r="T171" i="21" s="1"/>
  <c r="W171" i="21" s="1"/>
  <c r="U169" i="21"/>
  <c r="V168" i="21"/>
  <c r="V169" i="21" s="1"/>
  <c r="U166" i="21"/>
  <c r="V165" i="21"/>
  <c r="V166" i="21" s="1"/>
  <c r="V164" i="21"/>
  <c r="U164" i="21"/>
  <c r="T163" i="21"/>
  <c r="T164" i="21" s="1"/>
  <c r="W164" i="21" s="1"/>
  <c r="V162" i="21"/>
  <c r="U162" i="21"/>
  <c r="T161" i="21"/>
  <c r="W161" i="21" s="1"/>
  <c r="V160" i="21"/>
  <c r="U160" i="21"/>
  <c r="V158" i="21"/>
  <c r="U158" i="21"/>
  <c r="T157" i="21"/>
  <c r="W157" i="21" s="1"/>
  <c r="W154" i="21"/>
  <c r="W153" i="21"/>
  <c r="W152" i="21"/>
  <c r="W151" i="21"/>
  <c r="AB205" i="21" l="1"/>
  <c r="Y205" i="21"/>
  <c r="Y206" i="21" s="1"/>
  <c r="AB152" i="21"/>
  <c r="AG152" i="21" s="1"/>
  <c r="AC151" i="21"/>
  <c r="AC152" i="21" s="1"/>
  <c r="AF152" i="21" s="1"/>
  <c r="AG151" i="21"/>
  <c r="AB186" i="21"/>
  <c r="AB185" i="21"/>
  <c r="W194" i="21"/>
  <c r="X194" i="21"/>
  <c r="AB196" i="21"/>
  <c r="AG196" i="21" s="1"/>
  <c r="AC195" i="21"/>
  <c r="AG195" i="21"/>
  <c r="Y260" i="21"/>
  <c r="Y261" i="21" s="1"/>
  <c r="W175" i="21"/>
  <c r="X175" i="21"/>
  <c r="AC179" i="21"/>
  <c r="AB180" i="21"/>
  <c r="AG180" i="21" s="1"/>
  <c r="AG179" i="21"/>
  <c r="AB245" i="21"/>
  <c r="Y245" i="21"/>
  <c r="Y246" i="21" s="1"/>
  <c r="AC233" i="21"/>
  <c r="AG233" i="21"/>
  <c r="AF209" i="21"/>
  <c r="AK209" i="21"/>
  <c r="AF176" i="21"/>
  <c r="AK176" i="21"/>
  <c r="AF216" i="21"/>
  <c r="AK216" i="21"/>
  <c r="AF237" i="21"/>
  <c r="AK237" i="21"/>
  <c r="AF215" i="21"/>
  <c r="AK215" i="21"/>
  <c r="AF207" i="21"/>
  <c r="AK207" i="21"/>
  <c r="AF198" i="21"/>
  <c r="AK198" i="21"/>
  <c r="AF236" i="21"/>
  <c r="AK236" i="21"/>
  <c r="AF224" i="21"/>
  <c r="AK224" i="21"/>
  <c r="AF214" i="21"/>
  <c r="AK214" i="21"/>
  <c r="AF156" i="21"/>
  <c r="AK156" i="21"/>
  <c r="AF200" i="21"/>
  <c r="AK200" i="21"/>
  <c r="AF208" i="21"/>
  <c r="AK208" i="21"/>
  <c r="AF223" i="21"/>
  <c r="AK223" i="21"/>
  <c r="AF154" i="21"/>
  <c r="AK154" i="21"/>
  <c r="AF242" i="21"/>
  <c r="AK242" i="21"/>
  <c r="AK230" i="21"/>
  <c r="AF222" i="21"/>
  <c r="AK222" i="21"/>
  <c r="AF212" i="21"/>
  <c r="AK212" i="21"/>
  <c r="AF235" i="21"/>
  <c r="AK235" i="21"/>
  <c r="AF155" i="21"/>
  <c r="AK155" i="21"/>
  <c r="AF153" i="21"/>
  <c r="AK153" i="21"/>
  <c r="AF241" i="21"/>
  <c r="AK241" i="21"/>
  <c r="AK229" i="21"/>
  <c r="AF211" i="21"/>
  <c r="AK211" i="21"/>
  <c r="AF202" i="21"/>
  <c r="AK202" i="21"/>
  <c r="AF199" i="21"/>
  <c r="AK199" i="21"/>
  <c r="AF213" i="21"/>
  <c r="AK213" i="21"/>
  <c r="AF240" i="21"/>
  <c r="AK240" i="21"/>
  <c r="AF210" i="21"/>
  <c r="AK210" i="21"/>
  <c r="AF201" i="21"/>
  <c r="AK201" i="21"/>
  <c r="AF177" i="21"/>
  <c r="AK177" i="21"/>
  <c r="AF182" i="21"/>
  <c r="AG182" i="21"/>
  <c r="AF184" i="21"/>
  <c r="AG184" i="21"/>
  <c r="AF183" i="21"/>
  <c r="AG183" i="21"/>
  <c r="AF197" i="21"/>
  <c r="AG197" i="21"/>
  <c r="X228" i="21"/>
  <c r="AB228" i="21" s="1"/>
  <c r="T168" i="21"/>
  <c r="W168" i="21" s="1"/>
  <c r="W179" i="21"/>
  <c r="T160" i="21"/>
  <c r="T159" i="21" s="1"/>
  <c r="W159" i="21" s="1"/>
  <c r="W163" i="21"/>
  <c r="W187" i="21"/>
  <c r="W193" i="21"/>
  <c r="T218" i="21"/>
  <c r="W249" i="21"/>
  <c r="W251" i="21"/>
  <c r="W170" i="21"/>
  <c r="W191" i="21"/>
  <c r="W263" i="21"/>
  <c r="X222" i="21"/>
  <c r="W176" i="21"/>
  <c r="W206" i="21"/>
  <c r="W185" i="21"/>
  <c r="X183" i="21"/>
  <c r="X178" i="21"/>
  <c r="AB178" i="21" s="1"/>
  <c r="X193" i="21"/>
  <c r="W189" i="21"/>
  <c r="X172" i="21"/>
  <c r="X174" i="21"/>
  <c r="T158" i="21"/>
  <c r="W158" i="21" s="1"/>
  <c r="T162" i="21"/>
  <c r="W162" i="21" s="1"/>
  <c r="T253" i="21"/>
  <c r="T165" i="21"/>
  <c r="AF151" i="21" l="1"/>
  <c r="AC245" i="21"/>
  <c r="AG245" i="21"/>
  <c r="AL196" i="21"/>
  <c r="AH196" i="21"/>
  <c r="AB187" i="21"/>
  <c r="AG186" i="21"/>
  <c r="AC178" i="21"/>
  <c r="AF178" i="21" s="1"/>
  <c r="AG178" i="21"/>
  <c r="AC228" i="21"/>
  <c r="AG228" i="21"/>
  <c r="AL233" i="21"/>
  <c r="AH233" i="21"/>
  <c r="AL179" i="21"/>
  <c r="AH179" i="21"/>
  <c r="AK179" i="21" s="1"/>
  <c r="AL151" i="21"/>
  <c r="AH151" i="21"/>
  <c r="AK151" i="21" s="1"/>
  <c r="AF233" i="21"/>
  <c r="AC234" i="21"/>
  <c r="AF234" i="21" s="1"/>
  <c r="AL180" i="21"/>
  <c r="AH180" i="21"/>
  <c r="AL195" i="21"/>
  <c r="AH195" i="21"/>
  <c r="AK195" i="21" s="1"/>
  <c r="AC180" i="21"/>
  <c r="AF180" i="21" s="1"/>
  <c r="AF179" i="21"/>
  <c r="AC196" i="21"/>
  <c r="AF196" i="21" s="1"/>
  <c r="AF195" i="21"/>
  <c r="AC185" i="21"/>
  <c r="AG185" i="21"/>
  <c r="AL152" i="21"/>
  <c r="AH152" i="21"/>
  <c r="AK152" i="21" s="1"/>
  <c r="AC205" i="21"/>
  <c r="AG205" i="21"/>
  <c r="AL183" i="21"/>
  <c r="AH183" i="21"/>
  <c r="AK183" i="21" s="1"/>
  <c r="AL182" i="21"/>
  <c r="AH182" i="21"/>
  <c r="AK182" i="21" s="1"/>
  <c r="AH184" i="21"/>
  <c r="AK184" i="21" s="1"/>
  <c r="AL184" i="21"/>
  <c r="AL197" i="21"/>
  <c r="AH197" i="21"/>
  <c r="AK197" i="21" s="1"/>
  <c r="T217" i="21"/>
  <c r="W217" i="21" s="1"/>
  <c r="T169" i="21"/>
  <c r="W169" i="21" s="1"/>
  <c r="W160" i="21"/>
  <c r="W218" i="21"/>
  <c r="T166" i="21"/>
  <c r="W166" i="21" s="1"/>
  <c r="W165" i="21"/>
  <c r="T254" i="21"/>
  <c r="W253" i="21"/>
  <c r="AK196" i="21" l="1"/>
  <c r="AC246" i="21"/>
  <c r="AF245" i="21"/>
  <c r="AH185" i="21"/>
  <c r="AK185" i="21" s="1"/>
  <c r="AL185" i="21"/>
  <c r="AQ180" i="21"/>
  <c r="AM180" i="21"/>
  <c r="AP180" i="21" s="1"/>
  <c r="AQ179" i="21"/>
  <c r="AM179" i="21"/>
  <c r="AP179" i="21" s="1"/>
  <c r="AC206" i="21"/>
  <c r="AF205" i="21"/>
  <c r="AM195" i="21"/>
  <c r="AP195" i="21" s="1"/>
  <c r="AQ195" i="21"/>
  <c r="AQ151" i="21"/>
  <c r="AM151" i="21"/>
  <c r="AP151" i="21" s="1"/>
  <c r="AQ233" i="21"/>
  <c r="AM233" i="21"/>
  <c r="AQ152" i="21"/>
  <c r="AM152" i="21"/>
  <c r="AP152" i="21" s="1"/>
  <c r="AK180" i="21"/>
  <c r="AL228" i="21"/>
  <c r="AH228" i="21"/>
  <c r="AK228" i="21" s="1"/>
  <c r="AL186" i="21"/>
  <c r="AH186" i="21"/>
  <c r="AL205" i="21"/>
  <c r="AH205" i="21"/>
  <c r="AK205" i="21" s="1"/>
  <c r="AC187" i="21"/>
  <c r="AB188" i="21"/>
  <c r="AG187" i="21"/>
  <c r="AK233" i="21"/>
  <c r="AH234" i="21"/>
  <c r="AK234" i="21" s="1"/>
  <c r="AL178" i="21"/>
  <c r="AH178" i="21"/>
  <c r="AK178" i="21" s="1"/>
  <c r="AL245" i="21"/>
  <c r="AH245" i="21"/>
  <c r="AK245" i="21" s="1"/>
  <c r="AC227" i="21"/>
  <c r="AF228" i="21"/>
  <c r="AC186" i="21"/>
  <c r="AF186" i="21" s="1"/>
  <c r="AF185" i="21"/>
  <c r="AM196" i="21"/>
  <c r="AP196" i="21" s="1"/>
  <c r="AQ196" i="21"/>
  <c r="AQ197" i="21"/>
  <c r="AM197" i="21"/>
  <c r="AQ183" i="21"/>
  <c r="AM183" i="21"/>
  <c r="AQ182" i="21"/>
  <c r="AM182" i="21"/>
  <c r="AP182" i="21" s="1"/>
  <c r="AQ184" i="21"/>
  <c r="AM184" i="21"/>
  <c r="W254" i="21"/>
  <c r="AK246" i="21" l="1"/>
  <c r="AF246" i="21"/>
  <c r="AV196" i="21"/>
  <c r="AW196" i="21" s="1"/>
  <c r="AR196" i="21"/>
  <c r="AU196" i="21" s="1"/>
  <c r="AQ228" i="21"/>
  <c r="AM228" i="21"/>
  <c r="AP228" i="21" s="1"/>
  <c r="AF227" i="21"/>
  <c r="AK227" i="21"/>
  <c r="AQ178" i="21"/>
  <c r="AM178" i="21"/>
  <c r="AP178" i="21" s="1"/>
  <c r="AK186" i="21"/>
  <c r="AV152" i="21"/>
  <c r="AW152" i="21" s="1"/>
  <c r="AR152" i="21"/>
  <c r="AU152" i="21" s="1"/>
  <c r="AR151" i="21"/>
  <c r="AU151" i="21" s="1"/>
  <c r="AV151" i="21"/>
  <c r="AW151" i="21" s="1"/>
  <c r="AK206" i="21"/>
  <c r="AF206" i="21"/>
  <c r="AV179" i="21"/>
  <c r="AW179" i="21" s="1"/>
  <c r="AR179" i="21"/>
  <c r="AU179" i="21" s="1"/>
  <c r="AL187" i="21"/>
  <c r="AH187" i="21"/>
  <c r="AK187" i="21" s="1"/>
  <c r="AQ205" i="21"/>
  <c r="AM205" i="21"/>
  <c r="AP205" i="21" s="1"/>
  <c r="AQ186" i="21"/>
  <c r="AM186" i="21"/>
  <c r="AP186" i="21" s="1"/>
  <c r="AM234" i="21"/>
  <c r="AP234" i="21" s="1"/>
  <c r="AP233" i="21"/>
  <c r="AR195" i="21"/>
  <c r="AU195" i="21" s="1"/>
  <c r="AV195" i="21"/>
  <c r="AW195" i="21" s="1"/>
  <c r="AQ245" i="21"/>
  <c r="AM245" i="21"/>
  <c r="AP245" i="21" s="1"/>
  <c r="AB189" i="21"/>
  <c r="AG188" i="21"/>
  <c r="AV233" i="21"/>
  <c r="AW233" i="21" s="1"/>
  <c r="AR233" i="21"/>
  <c r="AV180" i="21"/>
  <c r="AW180" i="21" s="1"/>
  <c r="AR180" i="21"/>
  <c r="AU180" i="21" s="1"/>
  <c r="AM185" i="21"/>
  <c r="AP185" i="21" s="1"/>
  <c r="AQ185" i="21"/>
  <c r="AC188" i="21"/>
  <c r="AF188" i="21" s="1"/>
  <c r="AF187" i="21"/>
  <c r="AV184" i="21"/>
  <c r="AW184" i="21" s="1"/>
  <c r="AR184" i="21"/>
  <c r="AU184" i="21" s="1"/>
  <c r="AV197" i="21"/>
  <c r="AW197" i="21" s="1"/>
  <c r="AR197" i="21"/>
  <c r="AU197" i="21" s="1"/>
  <c r="AR182" i="21"/>
  <c r="AU182" i="21" s="1"/>
  <c r="AV182" i="21"/>
  <c r="AW182" i="21" s="1"/>
  <c r="AP183" i="21"/>
  <c r="AV183" i="21"/>
  <c r="AW183" i="21" s="1"/>
  <c r="AR183" i="21"/>
  <c r="AU183" i="21" s="1"/>
  <c r="AP184" i="21"/>
  <c r="AP197" i="21"/>
  <c r="AZ179" i="21" l="1"/>
  <c r="AW234" i="21"/>
  <c r="AZ233" i="21"/>
  <c r="AR245" i="21"/>
  <c r="AU245" i="21" s="1"/>
  <c r="AV245" i="21"/>
  <c r="AW245" i="21" s="1"/>
  <c r="AB190" i="21"/>
  <c r="AC189" i="21"/>
  <c r="AG189" i="21"/>
  <c r="AR186" i="21"/>
  <c r="AU186" i="21" s="1"/>
  <c r="AV186" i="21"/>
  <c r="AW186" i="21" s="1"/>
  <c r="AM187" i="21"/>
  <c r="AP187" i="21" s="1"/>
  <c r="AQ187" i="21"/>
  <c r="AV178" i="21"/>
  <c r="AW178" i="21" s="1"/>
  <c r="AR178" i="21"/>
  <c r="AU178" i="21" s="1"/>
  <c r="AV228" i="21"/>
  <c r="AW228" i="21" s="1"/>
  <c r="AR228" i="21"/>
  <c r="AU228" i="21" s="1"/>
  <c r="AZ196" i="21"/>
  <c r="AV185" i="21"/>
  <c r="AW185" i="21" s="1"/>
  <c r="AR185" i="21"/>
  <c r="AU185" i="21" s="1"/>
  <c r="AU233" i="21"/>
  <c r="AR234" i="21"/>
  <c r="AU234" i="21" s="1"/>
  <c r="AZ195" i="21"/>
  <c r="AZ151" i="21"/>
  <c r="AR205" i="21"/>
  <c r="AU205" i="21" s="1"/>
  <c r="AV205" i="21"/>
  <c r="AW205" i="21" s="1"/>
  <c r="AH188" i="21"/>
  <c r="AK188" i="21" s="1"/>
  <c r="AL188" i="21"/>
  <c r="AZ180" i="21"/>
  <c r="AZ152" i="21"/>
  <c r="AZ184" i="21"/>
  <c r="AZ183" i="21"/>
  <c r="AZ182" i="21"/>
  <c r="AZ197" i="21"/>
  <c r="AZ205" i="21" l="1"/>
  <c r="AZ186" i="21"/>
  <c r="AZ228" i="21"/>
  <c r="AZ234" i="21"/>
  <c r="AZ245" i="21"/>
  <c r="AQ188" i="21"/>
  <c r="AM188" i="21"/>
  <c r="AP188" i="21" s="1"/>
  <c r="AC190" i="21"/>
  <c r="AF190" i="21" s="1"/>
  <c r="AF189" i="21"/>
  <c r="AZ185" i="21"/>
  <c r="AB191" i="21"/>
  <c r="AG190" i="21"/>
  <c r="AZ178" i="21"/>
  <c r="AV187" i="21"/>
  <c r="AW187" i="21" s="1"/>
  <c r="AR187" i="21"/>
  <c r="AU187" i="21" s="1"/>
  <c r="AL189" i="21"/>
  <c r="AH189" i="21"/>
  <c r="AK189" i="21" s="1"/>
  <c r="AZ187" i="21" l="1"/>
  <c r="AL190" i="21"/>
  <c r="AH190" i="21"/>
  <c r="AK190" i="21" s="1"/>
  <c r="AQ189" i="21"/>
  <c r="AM189" i="21"/>
  <c r="AP189" i="21" s="1"/>
  <c r="AC191" i="21"/>
  <c r="AB192" i="21"/>
  <c r="AG192" i="21" s="1"/>
  <c r="AG191" i="21"/>
  <c r="AV188" i="21"/>
  <c r="AW188" i="21" s="1"/>
  <c r="AR188" i="21"/>
  <c r="AU188" i="21" s="1"/>
  <c r="AC192" i="21" l="1"/>
  <c r="AF192" i="21" s="1"/>
  <c r="AF191" i="21"/>
  <c r="AQ190" i="21"/>
  <c r="AM190" i="21"/>
  <c r="AP190" i="21" s="1"/>
  <c r="AZ188" i="21"/>
  <c r="AL191" i="21"/>
  <c r="AH191" i="21"/>
  <c r="AK191" i="21" s="1"/>
  <c r="AV189" i="21"/>
  <c r="AW189" i="21" s="1"/>
  <c r="AR189" i="21"/>
  <c r="AU189" i="21" s="1"/>
  <c r="AH192" i="21"/>
  <c r="AL192" i="21"/>
  <c r="AK192" i="21" l="1"/>
  <c r="AQ191" i="21"/>
  <c r="AM191" i="21"/>
  <c r="AP191" i="21" s="1"/>
  <c r="AZ189" i="21"/>
  <c r="AQ192" i="21"/>
  <c r="AM192" i="21"/>
  <c r="AP192" i="21" s="1"/>
  <c r="AR190" i="21"/>
  <c r="AU190" i="21" s="1"/>
  <c r="AV190" i="21"/>
  <c r="AW190" i="21" s="1"/>
  <c r="AR191" i="21" l="1"/>
  <c r="AU191" i="21" s="1"/>
  <c r="AV191" i="21"/>
  <c r="AW191" i="21" s="1"/>
  <c r="AR192" i="21"/>
  <c r="AU192" i="21" s="1"/>
  <c r="AV192" i="21"/>
  <c r="AW192" i="21" s="1"/>
  <c r="AZ190" i="21"/>
  <c r="AZ191" i="21" l="1"/>
  <c r="AZ192" i="21"/>
  <c r="AF221" i="21" l="1"/>
  <c r="AG221" i="21"/>
  <c r="AL221" i="21" l="1"/>
  <c r="AH221" i="21"/>
  <c r="AK221" i="21" s="1"/>
  <c r="AM221" i="21" l="1"/>
  <c r="AP221" i="21" s="1"/>
  <c r="AQ221" i="21"/>
  <c r="AV221" i="21" l="1"/>
  <c r="AW221" i="21" s="1"/>
  <c r="AR221" i="21"/>
  <c r="AU221" i="21" s="1"/>
  <c r="AZ221" i="21" l="1"/>
  <c r="AF181" i="21"/>
  <c r="AG181" i="21"/>
  <c r="AH181" i="21" s="1"/>
  <c r="AK181" i="21" s="1"/>
  <c r="AL181" i="21" l="1"/>
  <c r="AM181" i="21" l="1"/>
  <c r="AP181" i="21" s="1"/>
  <c r="AQ181" i="21"/>
  <c r="AV181" i="21" l="1"/>
  <c r="AW181" i="21" s="1"/>
  <c r="AR181" i="21"/>
  <c r="AU181" i="21" s="1"/>
  <c r="AZ181" i="21" l="1"/>
  <c r="AG162" i="21"/>
  <c r="AH162" i="21" s="1"/>
  <c r="AC161" i="21"/>
  <c r="AF161" i="21" s="1"/>
  <c r="AG161" i="21"/>
  <c r="AH161" i="21" s="1"/>
  <c r="AK161" i="21" l="1"/>
  <c r="AL161" i="21"/>
  <c r="AC162" i="21"/>
  <c r="AF162" i="21" s="1"/>
  <c r="AL162" i="21"/>
  <c r="AK162" i="21" l="1"/>
  <c r="AQ161" i="21"/>
  <c r="AM161" i="21"/>
  <c r="AP161" i="21" s="1"/>
  <c r="AM162" i="21"/>
  <c r="AP162" i="21" s="1"/>
  <c r="AQ162" i="21"/>
  <c r="AR162" i="21" l="1"/>
  <c r="AU162" i="21" s="1"/>
  <c r="AV162" i="21"/>
  <c r="AW162" i="21" s="1"/>
  <c r="AZ162" i="21" s="1"/>
  <c r="AR161" i="21"/>
  <c r="AU161" i="21" s="1"/>
  <c r="AV161" i="21"/>
  <c r="AW161" i="21" s="1"/>
  <c r="AG261" i="21"/>
  <c r="AH261" i="21" s="1"/>
  <c r="AC260" i="21"/>
  <c r="AC261" i="21" s="1"/>
  <c r="AF261" i="21" s="1"/>
  <c r="AG260" i="21"/>
  <c r="AL260" i="21" s="1"/>
  <c r="AZ161" i="21" l="1"/>
  <c r="AQ260" i="21"/>
  <c r="AM260" i="21"/>
  <c r="AK261" i="21"/>
  <c r="AL261" i="21"/>
  <c r="AH260" i="21"/>
  <c r="AK260" i="21" s="1"/>
  <c r="AF260" i="21"/>
  <c r="AP260" i="21" l="1"/>
  <c r="AM261" i="21"/>
  <c r="AP261" i="21" s="1"/>
  <c r="AQ261" i="21"/>
  <c r="AR260" i="21"/>
  <c r="AU260" i="21" s="1"/>
  <c r="AV260" i="21"/>
  <c r="AW260" i="21" s="1"/>
  <c r="AR261" i="21" l="1"/>
  <c r="AU261" i="21" s="1"/>
  <c r="AV261" i="21"/>
  <c r="AW261" i="21" s="1"/>
  <c r="AZ261" i="21" s="1"/>
  <c r="AZ260" i="21"/>
  <c r="AG267" i="21" l="1"/>
  <c r="AH267" i="21" s="1"/>
  <c r="AC266" i="21"/>
  <c r="AC267" i="21" s="1"/>
  <c r="AF267" i="21" s="1"/>
  <c r="AG266" i="21"/>
  <c r="AH266" i="21" s="1"/>
  <c r="AK266" i="21" l="1"/>
  <c r="AK267" i="21"/>
  <c r="AL266" i="21"/>
  <c r="AL267" i="21"/>
  <c r="AF266" i="21"/>
  <c r="AM266" i="21" l="1"/>
  <c r="AP266" i="21" s="1"/>
  <c r="AQ266" i="21"/>
  <c r="AQ267" i="21"/>
  <c r="AM267" i="21"/>
  <c r="AP267" i="21" s="1"/>
  <c r="AV266" i="21" l="1"/>
  <c r="AW266" i="21" s="1"/>
  <c r="AR266" i="21"/>
  <c r="AU266" i="21" s="1"/>
  <c r="AR267" i="21"/>
  <c r="AU267" i="21" s="1"/>
  <c r="AV267" i="21"/>
  <c r="AW267" i="21" s="1"/>
  <c r="AZ267" i="21" l="1"/>
  <c r="AZ266" i="21"/>
  <c r="AF265" i="21"/>
  <c r="AF264" i="21"/>
  <c r="AB264" i="21"/>
  <c r="AG264" i="21"/>
  <c r="AB265" i="21"/>
  <c r="AG265" i="21"/>
  <c r="AH265" i="21" s="1"/>
  <c r="AK265" i="21" s="1"/>
  <c r="AL265" i="21" l="1"/>
  <c r="AM265" i="21" s="1"/>
  <c r="AP265" i="21" s="1"/>
  <c r="AL264" i="21"/>
  <c r="AH264" i="21"/>
  <c r="AK264" i="21" s="1"/>
  <c r="AQ265" i="21" l="1"/>
  <c r="AV265" i="21" s="1"/>
  <c r="AW265" i="21" s="1"/>
  <c r="AQ264" i="21"/>
  <c r="AM264" i="21"/>
  <c r="AP264" i="21" s="1"/>
  <c r="AR265" i="21" l="1"/>
  <c r="AU265" i="21" s="1"/>
  <c r="AZ265" i="21"/>
  <c r="AV264" i="21"/>
  <c r="AW264" i="21" s="1"/>
  <c r="AR264" i="21"/>
  <c r="AU264" i="21" s="1"/>
  <c r="AF263" i="21"/>
  <c r="AB263" i="21"/>
  <c r="AG263" i="21"/>
  <c r="AH263" i="21" s="1"/>
  <c r="AK263" i="21" s="1"/>
  <c r="AL263" i="21" l="1"/>
  <c r="AZ264" i="21"/>
  <c r="AF262" i="21"/>
  <c r="AB262" i="21"/>
  <c r="AG262" i="21"/>
  <c r="AL262" i="21" s="1"/>
  <c r="AH262" i="21" l="1"/>
  <c r="AK262" i="21" s="1"/>
  <c r="AM263" i="21"/>
  <c r="AP263" i="21" s="1"/>
  <c r="AQ263" i="21"/>
  <c r="AM262" i="21"/>
  <c r="AQ262" i="21"/>
  <c r="AP262" i="21" l="1"/>
  <c r="AR263" i="21"/>
  <c r="AU263" i="21" s="1"/>
  <c r="AV263" i="21"/>
  <c r="AW263" i="21" s="1"/>
  <c r="AV262" i="21"/>
  <c r="AW262" i="21" s="1"/>
  <c r="AR262" i="21"/>
  <c r="AU262" i="21" s="1"/>
  <c r="AZ263" i="21" l="1"/>
  <c r="AZ262" i="21"/>
  <c r="AF257" i="21"/>
  <c r="AG257" i="21"/>
  <c r="AH257" i="21" s="1"/>
  <c r="AK257" i="21" s="1"/>
  <c r="AB257" i="21"/>
  <c r="AL257" i="21" l="1"/>
  <c r="AM257" i="21" l="1"/>
  <c r="AP257" i="21" s="1"/>
  <c r="AQ257" i="21"/>
  <c r="AV257" i="21" l="1"/>
  <c r="AW257" i="21" s="1"/>
  <c r="AR257" i="21"/>
  <c r="AU257" i="21" s="1"/>
  <c r="AZ257" i="21" l="1"/>
  <c r="AF256" i="21"/>
  <c r="AG256" i="21"/>
  <c r="AH256" i="21" s="1"/>
  <c r="AK256" i="21" s="1"/>
  <c r="AB256" i="21"/>
  <c r="AL256" i="21" l="1"/>
  <c r="AM256" i="21" l="1"/>
  <c r="AP256" i="21" s="1"/>
  <c r="AQ256" i="21"/>
  <c r="AF255" i="21"/>
  <c r="AB255" i="21"/>
  <c r="AG255" i="21"/>
  <c r="AH255" i="21" s="1"/>
  <c r="AK255" i="21" s="1"/>
  <c r="AV256" i="21" l="1"/>
  <c r="AW256" i="21" s="1"/>
  <c r="AR256" i="21"/>
  <c r="AU256" i="21" s="1"/>
  <c r="AL255" i="21"/>
  <c r="AZ256" i="21" l="1"/>
  <c r="AQ255" i="21"/>
  <c r="AM255" i="21"/>
  <c r="AP255" i="21" s="1"/>
  <c r="AR255" i="21" l="1"/>
  <c r="AU255" i="21" s="1"/>
  <c r="AV255" i="21"/>
  <c r="AW255" i="21" s="1"/>
  <c r="AF254" i="21"/>
  <c r="AB254" i="21"/>
  <c r="AG254" i="21"/>
  <c r="AH254" i="21" s="1"/>
  <c r="AK254" i="21" s="1"/>
  <c r="AZ255" i="21" l="1"/>
  <c r="AL254" i="21"/>
  <c r="AQ254" i="21" s="1"/>
  <c r="AR254" i="21" s="1"/>
  <c r="AF252" i="21"/>
  <c r="AF253" i="21"/>
  <c r="AG252" i="21"/>
  <c r="AH252" i="21" s="1"/>
  <c r="AK252" i="21" s="1"/>
  <c r="AB253" i="21"/>
  <c r="AG253" i="21"/>
  <c r="AH253" i="21" s="1"/>
  <c r="AK253" i="21" s="1"/>
  <c r="AB252" i="21"/>
  <c r="AV254" i="21" l="1"/>
  <c r="AW254" i="21" s="1"/>
  <c r="AZ254" i="21" s="1"/>
  <c r="AM254" i="21"/>
  <c r="AP254" i="21" s="1"/>
  <c r="AL253" i="21"/>
  <c r="AL252" i="21"/>
  <c r="AU254" i="21" l="1"/>
  <c r="AM252" i="21"/>
  <c r="AP252" i="21" s="1"/>
  <c r="AQ252" i="21"/>
  <c r="AM253" i="21"/>
  <c r="AP253" i="21" s="1"/>
  <c r="AQ253" i="21"/>
  <c r="AV253" i="21" l="1"/>
  <c r="AW253" i="21" s="1"/>
  <c r="AR253" i="21"/>
  <c r="AU253" i="21" s="1"/>
  <c r="AV252" i="21"/>
  <c r="AW252" i="21" s="1"/>
  <c r="AR252" i="21"/>
  <c r="AU252" i="21" s="1"/>
  <c r="AZ252" i="21" l="1"/>
  <c r="AZ253" i="21"/>
  <c r="AF251" i="21"/>
  <c r="AB251" i="21"/>
  <c r="AG251" i="21"/>
  <c r="AH251" i="21" s="1"/>
  <c r="AK251" i="21" s="1"/>
  <c r="AL251" i="21" l="1"/>
  <c r="AM251" i="21" l="1"/>
  <c r="AP251" i="21" s="1"/>
  <c r="AQ251" i="21"/>
  <c r="AR251" i="21" l="1"/>
  <c r="AU251" i="21" s="1"/>
  <c r="AV251" i="21"/>
  <c r="AW251" i="21" s="1"/>
  <c r="AF250" i="21"/>
  <c r="AB250" i="21"/>
  <c r="AG250" i="21"/>
  <c r="AL250" i="21" s="1"/>
  <c r="AZ251" i="21" l="1"/>
  <c r="AQ250" i="21"/>
  <c r="AM250" i="21"/>
  <c r="AH250" i="21"/>
  <c r="AK250" i="21" s="1"/>
  <c r="AP250" i="21" l="1"/>
  <c r="AV250" i="21"/>
  <c r="AW250" i="21" s="1"/>
  <c r="AR250" i="21"/>
  <c r="AU250" i="21" s="1"/>
  <c r="AZ250" i="21" l="1"/>
  <c r="AF249" i="21"/>
  <c r="AB249" i="21"/>
  <c r="AG249" i="21"/>
  <c r="AH249" i="21" s="1"/>
  <c r="AK249" i="21" s="1"/>
  <c r="AL249" i="21" l="1"/>
  <c r="AM249" i="21" s="1"/>
  <c r="AP249" i="21" s="1"/>
  <c r="AF226" i="21"/>
  <c r="AB226" i="21"/>
  <c r="AG226" i="21"/>
  <c r="AH226" i="21" s="1"/>
  <c r="AK226" i="21" s="1"/>
  <c r="AQ249" i="21" l="1"/>
  <c r="AR249" i="21" s="1"/>
  <c r="AU249" i="21" s="1"/>
  <c r="AL226" i="21"/>
  <c r="AV249" i="21" l="1"/>
  <c r="AW249" i="21" s="1"/>
  <c r="AZ249" i="21" s="1"/>
  <c r="AQ226" i="21"/>
  <c r="AM226" i="21"/>
  <c r="AP226" i="21" s="1"/>
  <c r="AR226" i="21" l="1"/>
  <c r="AU226" i="21" s="1"/>
  <c r="AV226" i="21"/>
  <c r="AW226" i="21" s="1"/>
  <c r="AF225" i="21"/>
  <c r="AB225" i="21"/>
  <c r="AG225" i="21"/>
  <c r="AL225" i="21" s="1"/>
  <c r="AZ226" i="21" l="1"/>
  <c r="AQ225" i="21"/>
  <c r="AM225" i="21"/>
  <c r="AH225" i="21"/>
  <c r="AK225" i="21" s="1"/>
  <c r="AP225" i="21" l="1"/>
  <c r="AR225" i="21"/>
  <c r="AU225" i="21" s="1"/>
  <c r="AV225" i="21"/>
  <c r="AW225" i="21" s="1"/>
  <c r="AF218" i="21"/>
  <c r="AF217" i="21"/>
  <c r="AB218" i="21"/>
  <c r="AG218" i="21"/>
  <c r="AL218" i="21" s="1"/>
  <c r="AG217" i="21"/>
  <c r="AH217" i="21" s="1"/>
  <c r="AK217" i="21" s="1"/>
  <c r="AB217" i="21"/>
  <c r="AZ225" i="21" l="1"/>
  <c r="AM218" i="21"/>
  <c r="AQ218" i="21"/>
  <c r="AL217" i="21"/>
  <c r="AH218" i="21"/>
  <c r="AK218" i="21" s="1"/>
  <c r="AP218" i="21" l="1"/>
  <c r="AM217" i="21"/>
  <c r="AP217" i="21" s="1"/>
  <c r="AQ217" i="21"/>
  <c r="AR218" i="21"/>
  <c r="AU218" i="21" s="1"/>
  <c r="AV218" i="21"/>
  <c r="AW218" i="21" s="1"/>
  <c r="AZ218" i="21" l="1"/>
  <c r="AV217" i="21"/>
  <c r="AW217" i="21" s="1"/>
  <c r="AR217" i="21"/>
  <c r="AU217" i="21" s="1"/>
  <c r="AZ217" i="21" l="1"/>
  <c r="AG171" i="21"/>
  <c r="AH171" i="21" s="1"/>
  <c r="AK171" i="21" s="1"/>
  <c r="AL171" i="21" l="1"/>
  <c r="AQ171" i="21" l="1"/>
  <c r="AM171" i="21"/>
  <c r="AP171" i="21" s="1"/>
  <c r="AV171" i="21" l="1"/>
  <c r="AW171" i="21" s="1"/>
  <c r="AR171" i="21"/>
  <c r="AU171" i="21" s="1"/>
  <c r="AB170" i="21"/>
  <c r="AG170" i="21"/>
  <c r="AH170" i="21" s="1"/>
  <c r="AK170" i="21" s="1"/>
  <c r="AZ171" i="21" l="1"/>
  <c r="AL170" i="21"/>
  <c r="AM170" i="21" l="1"/>
  <c r="AP170" i="21" s="1"/>
  <c r="AQ170" i="21"/>
  <c r="AR170" i="21" l="1"/>
  <c r="AU170" i="21" s="1"/>
  <c r="AV170" i="21"/>
  <c r="AW170" i="21" s="1"/>
  <c r="AF169" i="21"/>
  <c r="AB169" i="21"/>
  <c r="AG169" i="21"/>
  <c r="AH169" i="21" s="1"/>
  <c r="AK169" i="21" s="1"/>
  <c r="AZ170" i="21" l="1"/>
  <c r="AL169" i="21"/>
  <c r="AM169" i="21" l="1"/>
  <c r="AP169" i="21" s="1"/>
  <c r="AQ169" i="21"/>
  <c r="AR169" i="21" l="1"/>
  <c r="AU169" i="21" s="1"/>
  <c r="AV169" i="21"/>
  <c r="AW169" i="21" s="1"/>
  <c r="AF168" i="21"/>
  <c r="AG168" i="21"/>
  <c r="AH168" i="21" s="1"/>
  <c r="AK168" i="21" s="1"/>
  <c r="AB168" i="21"/>
  <c r="AZ169" i="21" l="1"/>
  <c r="AL168" i="21"/>
  <c r="AQ168" i="21" l="1"/>
  <c r="AM168" i="21"/>
  <c r="AP168" i="21" s="1"/>
  <c r="AR168" i="21" l="1"/>
  <c r="AU168" i="21" s="1"/>
  <c r="AV168" i="21"/>
  <c r="AW168" i="21" s="1"/>
  <c r="AG166" i="21"/>
  <c r="AH166" i="21" s="1"/>
  <c r="AK166" i="21" s="1"/>
  <c r="AB166" i="21"/>
  <c r="AZ168" i="21" l="1"/>
  <c r="AL166" i="21"/>
  <c r="AQ166" i="21" l="1"/>
  <c r="AM166" i="21"/>
  <c r="AP166" i="21" s="1"/>
  <c r="AR166" i="21" l="1"/>
  <c r="AU166" i="21" s="1"/>
  <c r="AV166" i="21"/>
  <c r="AW166" i="21" s="1"/>
  <c r="AF164" i="21"/>
  <c r="AG164" i="21"/>
  <c r="AH164" i="21" s="1"/>
  <c r="AK164" i="21" s="1"/>
  <c r="AB165" i="21"/>
  <c r="AG165" i="21"/>
  <c r="AH165" i="21" s="1"/>
  <c r="AK165" i="21" s="1"/>
  <c r="AB164" i="21"/>
  <c r="AZ166" i="21" l="1"/>
  <c r="AL165" i="21"/>
  <c r="AM165" i="21" s="1"/>
  <c r="AP165" i="21" s="1"/>
  <c r="AL164" i="21"/>
  <c r="AQ165" i="21" l="1"/>
  <c r="AM164" i="21"/>
  <c r="AP164" i="21" s="1"/>
  <c r="AQ164" i="21"/>
  <c r="AR165" i="21"/>
  <c r="AU165" i="21" s="1"/>
  <c r="AV165" i="21"/>
  <c r="AW165" i="21" s="1"/>
  <c r="AZ165" i="21" l="1"/>
  <c r="AR164" i="21"/>
  <c r="AU164" i="21" s="1"/>
  <c r="AV164" i="21"/>
  <c r="AW164" i="21" s="1"/>
  <c r="AF163" i="21"/>
  <c r="AB163" i="21"/>
  <c r="AG163" i="21"/>
  <c r="AL163" i="21" s="1"/>
  <c r="AZ164" i="21" l="1"/>
  <c r="AM163" i="21"/>
  <c r="AQ163" i="21"/>
  <c r="AH163" i="21"/>
  <c r="AK163" i="21" s="1"/>
  <c r="AV163" i="21" l="1"/>
  <c r="AW163" i="21" s="1"/>
  <c r="AR163" i="21"/>
  <c r="AU163" i="21" s="1"/>
  <c r="AP163" i="21"/>
  <c r="AZ163" i="21" l="1"/>
  <c r="AF159" i="21"/>
  <c r="AF160" i="21"/>
  <c r="AG159" i="21"/>
  <c r="AL159" i="21" s="1"/>
  <c r="AM159" i="21" l="1"/>
  <c r="AQ159" i="21"/>
  <c r="AH159" i="21"/>
  <c r="AK159" i="21" s="1"/>
  <c r="AG160" i="21"/>
  <c r="AP159" i="21" l="1"/>
  <c r="AL160" i="21"/>
  <c r="AH160" i="21"/>
  <c r="AK160" i="21" s="1"/>
  <c r="AV159" i="21"/>
  <c r="AW159" i="21" s="1"/>
  <c r="AR159" i="21"/>
  <c r="AU159" i="21" s="1"/>
  <c r="AZ159" i="21" l="1"/>
  <c r="AM160" i="21"/>
  <c r="AP160" i="21" s="1"/>
  <c r="AQ160" i="21"/>
  <c r="AV160" i="21" l="1"/>
  <c r="AW160" i="21" s="1"/>
  <c r="AR160" i="21"/>
  <c r="AU160" i="21" s="1"/>
  <c r="AF158" i="21"/>
  <c r="AB158" i="21"/>
  <c r="AG158" i="21"/>
  <c r="AH158" i="21" s="1"/>
  <c r="AK158" i="21" s="1"/>
  <c r="AZ160" i="21" l="1"/>
  <c r="AL158" i="21"/>
  <c r="AM158" i="21" l="1"/>
  <c r="AP158" i="21" s="1"/>
  <c r="AQ158" i="21"/>
  <c r="AV158" i="21" l="1"/>
  <c r="AW158" i="21" s="1"/>
  <c r="AR158" i="21"/>
  <c r="AU158" i="21" s="1"/>
  <c r="AZ158" i="21" l="1"/>
  <c r="AF157" i="21"/>
  <c r="AB157" i="21"/>
  <c r="AG157" i="21"/>
  <c r="AL157" i="21" s="1"/>
  <c r="AM157" i="21" l="1"/>
  <c r="AQ157" i="21"/>
  <c r="AH157" i="21"/>
  <c r="AK157" i="21" s="1"/>
  <c r="AV157" i="21" l="1"/>
  <c r="AW157" i="21" s="1"/>
  <c r="AR157" i="21"/>
  <c r="AU157" i="21" s="1"/>
  <c r="AP157" i="21"/>
  <c r="AZ157" i="21" l="1"/>
</calcChain>
</file>

<file path=xl/sharedStrings.xml><?xml version="1.0" encoding="utf-8"?>
<sst xmlns="http://schemas.openxmlformats.org/spreadsheetml/2006/main" count="1279" uniqueCount="457">
  <si>
    <t>Город Брянск</t>
  </si>
  <si>
    <t>Вид тарифа</t>
  </si>
  <si>
    <t>Население (тарифы указываются с учетом НДС) *</t>
  </si>
  <si>
    <t>потребители кроме населения (без НДС)</t>
  </si>
  <si>
    <t>№ п/п</t>
  </si>
  <si>
    <t>Сводная таблица по принятым тарифным решениям в сфере горячего водоснабжения</t>
  </si>
  <si>
    <t>тариф на ГВС</t>
  </si>
  <si>
    <t>компонент на холодную воду</t>
  </si>
  <si>
    <t>компонент на тепловую энергию</t>
  </si>
  <si>
    <t>руб/куб.м</t>
  </si>
  <si>
    <t>руб/Гкал</t>
  </si>
  <si>
    <t>Потребители (без НДС)</t>
  </si>
  <si>
    <t>Население (с НДС)*</t>
  </si>
  <si>
    <t>Город Клинцы</t>
  </si>
  <si>
    <t>% роста тарифа</t>
  </si>
  <si>
    <t>Исполнитель</t>
  </si>
  <si>
    <t>Реквизиты Приказа</t>
  </si>
  <si>
    <t>Иванова Н.Е.</t>
  </si>
  <si>
    <t>ООО "Клинцовская ТСК" (тепловая энергия ООО «Клинцовская ТЭЦ»)</t>
  </si>
  <si>
    <t>АО "Клинцовский автокрановый завод"</t>
  </si>
  <si>
    <t>Наименование организации</t>
  </si>
  <si>
    <t>город Брянск</t>
  </si>
  <si>
    <t>Трубчевский район</t>
  </si>
  <si>
    <t>Брянский район</t>
  </si>
  <si>
    <t>Клинцовский район</t>
  </si>
  <si>
    <t>Дятьковский район</t>
  </si>
  <si>
    <t>Q нагрева с 01.01.17</t>
  </si>
  <si>
    <t>Q нагрева с 01.07.17</t>
  </si>
  <si>
    <t>приказ  от 19.12.2014 №55/6- гвс ( в редакции приказ от 20.12.16 г. №38/1-гвс)</t>
  </si>
  <si>
    <t>от 19.12.2016 №37/75-гвс</t>
  </si>
  <si>
    <t>приказ  от 18.12.2015 №41/34- гвс ( в редакции приказ от 19.12.16 г. №37/80-гвс)</t>
  </si>
  <si>
    <t>Андреева Т.С.</t>
  </si>
  <si>
    <t>потребители кроме населения</t>
  </si>
  <si>
    <t>Население</t>
  </si>
  <si>
    <t>Выгоничский район</t>
  </si>
  <si>
    <t>Карачевский район</t>
  </si>
  <si>
    <t>от 18.12.2015г. № 41/107-гвс</t>
  </si>
  <si>
    <t>АО «Карачевский завод «Электродеталь»</t>
  </si>
  <si>
    <t>потребители б/НДС</t>
  </si>
  <si>
    <t>в редакции от 19.12.2016 № 37/142-гвс</t>
  </si>
  <si>
    <t>от 18.12.2015г. № 41/113-гвс</t>
  </si>
  <si>
    <t>в редакции от 19.12.2016 № 37/147-гвс</t>
  </si>
  <si>
    <t>от 18.12.2015г. № 41/114-гвс</t>
  </si>
  <si>
    <t>Трубчевское ГП</t>
  </si>
  <si>
    <t>АО «Монолит»</t>
  </si>
  <si>
    <t>в редакции от 19.12.2016 № 37/148-гвс</t>
  </si>
  <si>
    <t>от 18.12.2015г. № 41/111-гвс</t>
  </si>
  <si>
    <t>ООО «Рубин»</t>
  </si>
  <si>
    <t>в редакции от 19.12.2016 № 37/145-гвс</t>
  </si>
  <si>
    <t>от 18.12.2015г. № 41/108-гвс</t>
  </si>
  <si>
    <t>МУП "Тепловые сети» города Клинцы (тепловая энергия собственной выработки)</t>
  </si>
  <si>
    <t>в редакции от 19.12.2016 № 37/143-гвс</t>
  </si>
  <si>
    <t>от 18.12.2015г. № 41/110-гвс</t>
  </si>
  <si>
    <t>ФКУ "Исправительная колонния № 6" УФСИН по Брянской области</t>
  </si>
  <si>
    <t>в редакции от 19.12.2016 № 37/146-гвс</t>
  </si>
  <si>
    <t>ООО "Дизель-Ремонт"</t>
  </si>
  <si>
    <t>ООО «Актив»(котельная г.Брянск,ул.Горбатова,10)</t>
  </si>
  <si>
    <t>ООО «Актив»</t>
  </si>
  <si>
    <t>ОАО «Стройсервис»</t>
  </si>
  <si>
    <t>ОАО ТЦ" Московский"</t>
  </si>
  <si>
    <t>ООО Управляющая компания «Агат»(котельная по адресу: г.Брянск,пр-т Станке Димитрова,дом 67/3)</t>
  </si>
  <si>
    <t>ООО Управляющая компания «Агат»(котельная по адресу: г.Брянск,пр-т Станке Димитрова,дом 67)</t>
  </si>
  <si>
    <t>Приказ УГРТ от 19 декабря 2016 №37/127-гвс</t>
  </si>
  <si>
    <t>ООО Управляющая компания «Агат»(котельная по адресу: г.Брянск,пр-т Станке Димитровад.67,В)</t>
  </si>
  <si>
    <t>Приказ УГРТ от 19 декабря 2016 №37/128-гвс</t>
  </si>
  <si>
    <t>ООО Управляющая компания «Агат»(котельная по адресу: г.Брянск,ул.Фокина,95)</t>
  </si>
  <si>
    <t>Приказ УГРТ от 19 декабря 2016 № 37/129-гвс</t>
  </si>
  <si>
    <t>ООО Управляющая компания «Агат»(котельная по адресу: г.Брянск,ул.Крахмалева,55)</t>
  </si>
  <si>
    <t>Приказ УГРТ от 19 декабря 2017 №37/141- гвс</t>
  </si>
  <si>
    <t>ООО Управляющая компания «Агат»(котельная по адресу: г.Брянск,ул.Энгельса,д.3 пом.1)</t>
  </si>
  <si>
    <t xml:space="preserve">ООО «Энергосервис» </t>
  </si>
  <si>
    <t>Приказ УГРТ от 20 декабря 2016 № 38/19- гвс</t>
  </si>
  <si>
    <t>ООО"РУССЭНЕРГО" ( котельная г.Брянск,ул.Литейная,68/1)</t>
  </si>
  <si>
    <t>Унечский район</t>
  </si>
  <si>
    <t>АО «Брянский электромеханический завод»</t>
  </si>
  <si>
    <t>Приказ от  18.12.2015 № 41/104-гвс (в редакции Приказ от 19.12.2016 № 37/68-гвс)</t>
  </si>
  <si>
    <t>Приказ от 18.12.2015 №41/106-гвс (в редакции Приказ от 19.12.2016 № 37/70 гвс )</t>
  </si>
  <si>
    <t>население с НДС*</t>
  </si>
  <si>
    <t>Сосновское СП</t>
  </si>
  <si>
    <t>БРУ АО "Транснефть-Дружба"  НПС Десна  Сосновское СП</t>
  </si>
  <si>
    <t>Приказ УГРТ от 18 декабря 2015 № 41/95 гвс (в редакции Приказ от 19 декабря 2016 г №37/123-гвс)</t>
  </si>
  <si>
    <t>Приказ УГРТ от 18 декабря 2015 № 41/93 гвс (в редакции Приказ от 19 декабря 2016 г №37/121-гвс)</t>
  </si>
  <si>
    <t xml:space="preserve">Приказ УГРТ от 18 декабря 2015 № 41/92 гвс (в редакции Приказ от 19 декабря 2016 г №37/122-гвс)     </t>
  </si>
  <si>
    <t>Приказ УГРТ от 18 декабря 2015 № 41/90- гвс (в редакции Приказ от 19 декабря 2016 г №37/119-гвс)</t>
  </si>
  <si>
    <t>Приказ УГРТ от 18 декабря 2015 № 41/100 гвс  (в редакции Приказ от 19 декабря 2016 г №37/124-гвс)</t>
  </si>
  <si>
    <t>Приказ УГРТ от 18 декабря 2015 № 41/91 гвс  (в редакции Приказ от 19 декабря 2016 г №37/120-гвс)</t>
  </si>
  <si>
    <t>Приказ УГРТ от 18 декабря 2015 № 41/99 гвс (в редакции Приказ от 19 декабря 2016 г №37/126-гвс)</t>
  </si>
  <si>
    <t>Приказ УГРТ от 18 декабря 2015 № 41/98 гвс (в редакции Приказ от 19 декабря 2016 г №37/125-гвс)</t>
  </si>
  <si>
    <t>Приказ УГРТ от 18 декабря 2015 № 41/97гвс (в редакции Приказ от 19 декабря 2016 г №37/131-гвс)</t>
  </si>
  <si>
    <t>Жуковский район</t>
  </si>
  <si>
    <t>ООО "Управляющая компания "Светал"</t>
  </si>
  <si>
    <t xml:space="preserve">Население </t>
  </si>
  <si>
    <t>ГО Брянск</t>
  </si>
  <si>
    <t>Ржаницкое СП</t>
  </si>
  <si>
    <t>Приказ от 20.12.2016 № 38/23-гвс</t>
  </si>
  <si>
    <t>АО "Ремонтно эксплуатационное управление" (г.Брянск - в/г № 56 инв. №27)</t>
  </si>
  <si>
    <t xml:space="preserve">ООО"АСИРИС"по котельной, расположенной по адресу: г.Брянск, ул.Флотская, д.22  </t>
  </si>
  <si>
    <t>Приказ  от 19.12.2016 №37/151- гвс</t>
  </si>
  <si>
    <t>ОАО РЖД филиал Московская дирекция тепловодоснабжению структурного подразделения Центральной дирекции по тепловодоснабжению (газовые котельные г.Брянск)</t>
  </si>
  <si>
    <t>Приказ от 18.12.2015г. № 41/79 гвс (в редакции приказ от 19.12.2016 № 37/60-гвс )</t>
  </si>
  <si>
    <t>Приказ от 18.12.2015г. № 41/78-гвс (в редакции приказ от 19.12.2016 № 37/61-гвс)</t>
  </si>
  <si>
    <t xml:space="preserve">Приказ от 18.12.2015г. № 41/81 гвс (в редакции приказ от 19.12.2016 № 37/67-гвс </t>
  </si>
  <si>
    <t>г. Жуковка</t>
  </si>
  <si>
    <t>ОАО «Жилкомхоз», г. Жуковка</t>
  </si>
  <si>
    <t>Приказ от 19.12.2016 № 37/62-гвс, приказ от 27.12.2016 № 40/15 гвс</t>
  </si>
  <si>
    <t>г.Сельцо</t>
  </si>
  <si>
    <t>15,80*</t>
  </si>
  <si>
    <t>1875,87*</t>
  </si>
  <si>
    <t>Приказ от 18.12.2015г. № 41/87гвс (в редакции приказ от 19.12.2016 № 37/63-гвс)</t>
  </si>
  <si>
    <t>ЗАО «Паросиловое хозяйство»</t>
  </si>
  <si>
    <t xml:space="preserve">Приказ от 18.12.2015г. № 41/80 гвс (в редакции приказ от 19.12.2016 № 37/64-гвс) </t>
  </si>
  <si>
    <t>Свенское СП</t>
  </si>
  <si>
    <t>ОАО «Санаторий Снежка»</t>
  </si>
  <si>
    <t>Приказ от 18.12.2015г. № 41/83гвс (в редакции приказ от 19.12.2016 № 37/65-гвс)</t>
  </si>
  <si>
    <t xml:space="preserve">Приказ от 18.12.2015г. № 41/86-гвс (в редакции приказ от 19.12.2016 № 37/66-гвс </t>
  </si>
  <si>
    <t>филиал ПАО "МРСК_Центра" - "Брянскэнерго"</t>
  </si>
  <si>
    <t>20,84*</t>
  </si>
  <si>
    <t>Приказ от 19.12.2016 № 37/155</t>
  </si>
  <si>
    <t>Потребители кроме населения</t>
  </si>
  <si>
    <t>ОАО РЖД филиал Московская дирекция тепловодоснабжению структурного подразделения Центральной дирекции по тепловодоснабжению (котельная г. Брянска на мазутном топливе)</t>
  </si>
  <si>
    <t>население</t>
  </si>
  <si>
    <t>Приказ от 4.08.2016 №20/10-гвс (от 18.12.2015г. № 41/85 гвс) в редакции приказ от 19.12.2016 № 37/54 -гвс</t>
  </si>
  <si>
    <t>ТСЖ "Комплекс "Славянский"</t>
  </si>
  <si>
    <t>Супоневское СП</t>
  </si>
  <si>
    <t>Сещенское СП</t>
  </si>
  <si>
    <t>г.Карачев</t>
  </si>
  <si>
    <t>ФГБУ "ЦЖКУ" Минобороны России (в/г № 4а инв.№ 116)</t>
  </si>
  <si>
    <t>ФГБУ "ЦЖКУ" Минобороны России (в/г № 1  инв.№ 397)</t>
  </si>
  <si>
    <t>ФГБУ "ЦЖКУ" Минобороны России (г.Карачев, 6а в/г № 1 инв.№ 76)</t>
  </si>
  <si>
    <t>ФГБУ "ЦЖКУ" Минобороны России (г.Брянск-18 в/ч 42685 в/г №307 инв.№ 47)</t>
  </si>
  <si>
    <t>Нетьинское с.п.</t>
  </si>
  <si>
    <t>ГО Сельцо</t>
  </si>
  <si>
    <t>БРУ АО "Транснефть-Дружба" НПС Новозыбков Тростанское СП</t>
  </si>
  <si>
    <t>Кот.пер.Ново-Советский,44</t>
  </si>
  <si>
    <t>Кот.пер.Ново-Советский,69</t>
  </si>
  <si>
    <t>Кот.ул.3 Интернационала,1А</t>
  </si>
  <si>
    <t>Кот.пер.Кромской,37</t>
  </si>
  <si>
    <t>Кот.ул.Бузинова 2б</t>
  </si>
  <si>
    <t>Кот.ул.Дятьковская 119а</t>
  </si>
  <si>
    <t>Кот.ул.Дятьковская 155а</t>
  </si>
  <si>
    <t>Кот.ул.Заводская 1а</t>
  </si>
  <si>
    <t>Кот.ул.Институтская 141</t>
  </si>
  <si>
    <t>Кот.ул.Институтская 3а</t>
  </si>
  <si>
    <t>Кот.ул.Камозина 38а</t>
  </si>
  <si>
    <t>Кот.ул.Клинцовская 61</t>
  </si>
  <si>
    <t>Кот.ул.Клинцовская 67</t>
  </si>
  <si>
    <t>Кот.ул.Клинцовская,63б</t>
  </si>
  <si>
    <t>Кот.ул.Куйбышева,21</t>
  </si>
  <si>
    <t>Кот.ул.Ленинградская 24</t>
  </si>
  <si>
    <t>Кот.ул.Ново-Советская 103а</t>
  </si>
  <si>
    <t>Кот.ул.Ново-Советская 83а</t>
  </si>
  <si>
    <t>Кот.ул.Ново-Советская,48</t>
  </si>
  <si>
    <t>Кот.ул.Орловская,2</t>
  </si>
  <si>
    <t>Кот.ул.Орловская,32</t>
  </si>
  <si>
    <t>Кот.ул.Почтовая 118</t>
  </si>
  <si>
    <t>Кот.ул.Союзная,10а</t>
  </si>
  <si>
    <t>Кот.ул.Харьковская, 10</t>
  </si>
  <si>
    <t>Кот. ул.Клары Цеткин, 12 б</t>
  </si>
  <si>
    <t>Кот. ул.Свободы,6</t>
  </si>
  <si>
    <t>Кот.ул. Володарского 46</t>
  </si>
  <si>
    <t>Кот. ул.Афанасьева 18а(старая)</t>
  </si>
  <si>
    <t>Кот. ул.Димитрова,66А</t>
  </si>
  <si>
    <t>Кот. ул.Афанасьева 18а(новая)</t>
  </si>
  <si>
    <t>Кот.ул.Пушкина 4</t>
  </si>
  <si>
    <t>Кот.ул.Пушкина 44а</t>
  </si>
  <si>
    <t>Кот.б-р.Гагарина,25А</t>
  </si>
  <si>
    <t>Кот.ул.Пионерская,7</t>
  </si>
  <si>
    <t>Кот.ул.Дуки,78</t>
  </si>
  <si>
    <t>Кот,ул,Советская 98 (Лицей)</t>
  </si>
  <si>
    <t>Кот. ул.Урицкого,124</t>
  </si>
  <si>
    <t>Кот.Бежицкая,8а</t>
  </si>
  <si>
    <t>Кот.пр-т Ленина 105</t>
  </si>
  <si>
    <t>Кот.пр-т Ст.Димитрова, 86б</t>
  </si>
  <si>
    <t>Кот.Ст.Димитрова 14-311кв</t>
  </si>
  <si>
    <t>Кот.ул.Горбатова,5а</t>
  </si>
  <si>
    <t>Кот.ул.Горького,22</t>
  </si>
  <si>
    <t>Кот.ул.Красноармейская 65</t>
  </si>
  <si>
    <t>Кот.ул.Красноармейская, 164а</t>
  </si>
  <si>
    <t>Кот.ул.Красноармейская,97а</t>
  </si>
  <si>
    <t>Кот.ул.Любезного,2А</t>
  </si>
  <si>
    <t>Кот.ул.Октябрьская 39а</t>
  </si>
  <si>
    <t>Кот.ул.Октябрьская,107</t>
  </si>
  <si>
    <t>Кот.ул.Советская 48б</t>
  </si>
  <si>
    <t>Кот.ул.Советская 8</t>
  </si>
  <si>
    <t>Кот.ул.Степная 3</t>
  </si>
  <si>
    <t>Кот.ул.Фокина 72а</t>
  </si>
  <si>
    <t>Кот.пер.Новозыбковский,14</t>
  </si>
  <si>
    <t>Дата приказа</t>
  </si>
  <si>
    <t>№ приказа</t>
  </si>
  <si>
    <t>МР</t>
  </si>
  <si>
    <t>Тростанское СП</t>
  </si>
  <si>
    <t xml:space="preserve">МУП «Жилкомсервис» Бежицкого района  г. Брянска от котельной, расположенной по адресу: г. Брянск, пгт. Большое Полпино, ул. Центральная, д.72 В
</t>
  </si>
  <si>
    <t xml:space="preserve">МУП «Жилкомсервис» Бежицкого района  г. Брянска от котельной, расположенной по адресу: г. Брянск, просп. Станке Димитрова, д. 69
</t>
  </si>
  <si>
    <t xml:space="preserve">МУП «Жилкомсервис» Бежицкого района  г. Брянска от котельной, расположенной по адресу:  г. Брянск, просп. Станке Димитрова, д. 57а
</t>
  </si>
  <si>
    <t xml:space="preserve">МУП «Жилкомсервис» Бежицкого района  г. Брянска от котельной, расположенной по адресу: г. Брянск, ул. Фокина, д. 90
</t>
  </si>
  <si>
    <t>АО "СЗ "Фабрика атмосферы"</t>
  </si>
  <si>
    <t>ООО «Теплоцентраль Сельцо» (газовая котельная: г. Сельцо, ул. Кирова, д. 46а)</t>
  </si>
  <si>
    <t>ООО "КОН" от котельной, расположенной по адресу: г.Брянск, ул.Степная, 9</t>
  </si>
  <si>
    <t>ООО "КОН" от котельной, расположенной по адресу: г.Брянск, ул.22 Съезда КПСС, д.96, пом.IX</t>
  </si>
  <si>
    <t>Перечень объектов теплоснабжения (котельных)</t>
  </si>
  <si>
    <t>по г. Брянску (с населением)</t>
  </si>
  <si>
    <t>ООО "Теплоцентраль Сельцо" (газовая котельная пгт.Навля, ул.1 Мая, 3г)</t>
  </si>
  <si>
    <t>АО «МЕТАКЛЭЙ»</t>
  </si>
  <si>
    <t>с 01.01.2020-30.06.2020</t>
  </si>
  <si>
    <t>с 01.07.2020-31.12.2020</t>
  </si>
  <si>
    <t>ООО «Теплоцентраль Сельцо» (газовая котельная: Брянская область, с. Хотылево, Сельцовская школа-интернат)</t>
  </si>
  <si>
    <t>ООО «Теплоцентраль Сельцо» (газовая котельная: г. Сельцо, ул. Школьная, д. 25 (СОШ №5))</t>
  </si>
  <si>
    <t>ООО «Теплоцентраль Сельцо» (газовая котельная: г. Сельцо, ул. Брянская, д. 2а (Д/С №5 "Ладушки"))</t>
  </si>
  <si>
    <t>ИП Сысоев А.С., от крышной котельной, расположенной по адресу: г.Брянск, пр.Ст.Димитрова,106</t>
  </si>
  <si>
    <t>ОАО «Вагонная ремонтная компания -1» Вагонно ремонтного депо Брянск-Льговский - обособленное структорное подразделение акционерного общества "Вагонная ремонтная компания-1"</t>
  </si>
  <si>
    <t>Унечское муниципальное унитарное предприятие жилищно-коммунального обслуживания(по котельным: г. Унеча, ул. Луначарского, (микрорайон № 4); г. Унеча, ул. Советская, (квартал № 42))</t>
  </si>
  <si>
    <t>ООО УК "Вектор", пер. 2-ой Советский, д.1</t>
  </si>
  <si>
    <t>Наименование котельной</t>
  </si>
  <si>
    <t>Кот.ул.Бежицкая 315а (10 мкр-н)</t>
  </si>
  <si>
    <t>Кот.ул.Дружбы 56а</t>
  </si>
  <si>
    <t>Кот.ул.Дружбы 56б</t>
  </si>
  <si>
    <t>Кот.ул.Шоссейная,65 БМК        (мкр-н Автозаводец)</t>
  </si>
  <si>
    <t xml:space="preserve">Кот.пр-т Ст.Димитрова1 </t>
  </si>
  <si>
    <t xml:space="preserve">Кот.Ст.Димитрова 53 а </t>
  </si>
  <si>
    <t>Кот.Ст.Димитрова 73</t>
  </si>
  <si>
    <t>Кот.ул. Спартаковская 128а (312кв,)</t>
  </si>
  <si>
    <t xml:space="preserve">Кот.ул.3Июля,48 </t>
  </si>
  <si>
    <t xml:space="preserve">Кот.ул.Емлютина,37 </t>
  </si>
  <si>
    <t xml:space="preserve">Кот.ул.Красноармейская,58 </t>
  </si>
  <si>
    <t>Кот.ул.Луначарского,2А (30 кв.)</t>
  </si>
  <si>
    <t>Кот. Вали Сафроновой,56в</t>
  </si>
  <si>
    <t>Кот. ул.Белобережская, 24/1 БМК</t>
  </si>
  <si>
    <t>Кот. пр-т Московский, 7а(154кв)</t>
  </si>
  <si>
    <t>Кот.пр-т Московский, 126а</t>
  </si>
  <si>
    <t>Кот.ул.Олега Кошевого,69 А (41кв)</t>
  </si>
  <si>
    <t>Кот.пр-т Московский, 86</t>
  </si>
  <si>
    <t>Утвержденное Q нагрева на  01.07.2020 года</t>
  </si>
  <si>
    <t>с 01.01.2021-30.06.2021</t>
  </si>
  <si>
    <t>с 01.07.2021-31.12.2021</t>
  </si>
  <si>
    <t>Рост тарифа, %</t>
  </si>
  <si>
    <t>ООО РУССЭНЕРГО, ул. 3 Интернационала 8/1</t>
  </si>
  <si>
    <t>Утвержденное Q нагрева на  01.07.2021 года</t>
  </si>
  <si>
    <t>Утвержденное Q нагрева на  01.07.2022 года</t>
  </si>
  <si>
    <t>Утвержденное Q нагрева на  01.07.2023 года</t>
  </si>
  <si>
    <t>Утвержденное Q нагрева на  01.07.2024 года</t>
  </si>
  <si>
    <t>с 01.07.2022-31.12.2022</t>
  </si>
  <si>
    <t>с 01.07.2023-31.12.2023</t>
  </si>
  <si>
    <t>с 01.07.2024-31.12.2024</t>
  </si>
  <si>
    <t>с 01.07.2025-31.12.2025</t>
  </si>
  <si>
    <t>ООО "Тепло-Эко" по котельной, расположенной по адресу: Брянская область, Брянский район, пос.Путевка, ул.Луговая, д.1Г</t>
  </si>
  <si>
    <t>ООО "ПромРесурс"</t>
  </si>
  <si>
    <t xml:space="preserve"> </t>
  </si>
  <si>
    <t>ООО Специализированный застройщик "Брянская строительная компания" (котельные: г. Брянск, ул. Костычева, стр. 74; г. Брянск, ул. им. О.Н. Строкина, стр. 4)</t>
  </si>
  <si>
    <t>ООО "Актив" (ИНН 3257019898)
(котельные: г. Брянск, ул. 22 съезда КПСС, 2а; г. Брянск, ул. Комсомольская, 4б; г. Брянск, ул. Луначарского, 42а)</t>
  </si>
  <si>
    <t>Унечское муниципальное унитарное предприятие жилищно-коммунального обслуживания(котельным: г. Унеча, ул. Лесопарковая зона, ДОЛ "Ручеек")</t>
  </si>
  <si>
    <t xml:space="preserve">                         -    </t>
  </si>
  <si>
    <t xml:space="preserve">ГУП "Брянсккоммунэнерго" Унечский р-он, Высокское сельское поселение, с. Высокое  </t>
  </si>
  <si>
    <t>ГУП "Брянсккоммунэнерго" ГО г.Новозыбков, г. Новозыбков, ул. Рошаля, 25</t>
  </si>
  <si>
    <t>ГУП "Брянсккоммунэнерго" ГО Новозыбков  г. Новозыбков:  ул. Ломоносова, 55а  (5кв), ул. Мичурина, 67а  (НСХТ), ул. 307 Дивизии, 44 (31кв), ул. Вокзальная, 9 (28кв), ул. Литейная, 40д  (114кв), ул. Красная, 9а (ИЗ-32/2),  ул. Ленина, 4, ул. Набережная, 13а (здание администрации), ул. Первомайская, 60 (25кв),ул. Бульварная, 86а (школа №6)</t>
  </si>
  <si>
    <t>ГУП "Брянсккоммунэнерго" ГО Новозыбков, п. Опытная Станция, 1е</t>
  </si>
  <si>
    <t>ГУП "Брянсккоммунэнерго" ГО Фокино г. Фокино, мкр-н Шибенец, ул. К. Маркса</t>
  </si>
  <si>
    <t xml:space="preserve">ГУП "Брянсккоммунэнерго" Дятьковский р-он, Ивотское городское поселение п. Ивот,ул. Пролетарская </t>
  </si>
  <si>
    <t xml:space="preserve">ГУП "Брянсккоммунэнерго" Дятьковский р-он, Старское городское поселение п. Старь, ул. Комарова, 9  </t>
  </si>
  <si>
    <t>ГУП "Брянсккоммунэнерго" Жуковский МО г. Жуковка, район санатория "Жуковский"</t>
  </si>
  <si>
    <t>ГУП "Брянсккоммунэнерго" Злынское городское поселение г. Злынка, ул. Карла Маркса, 8а (ЦРБ)</t>
  </si>
  <si>
    <t>ГУП "Брянсккоммунэнерго" ГО Новозыбков, с. Замишево</t>
  </si>
  <si>
    <t>ГУП "Брянсккоммунэнерго" Навлинское городское поселение п. Навля:  ул. Советская (НГЧ),  пер. Д. Емлютина, 1  (центральная), ул. П. Осипенко (ЦРБ №5)</t>
  </si>
  <si>
    <t>ГУП "Брянсккоммунэнерго" Почепское городское поселение г. Почеп, кот. 4, пер. Больничный, 7/6А (поликлиника)</t>
  </si>
  <si>
    <t>ГУП "Брянсккоммунэнерго" Дятьковское городское поселение г. Дятьково: кот. 12 мкр-н, кот. 13 мкр-н,  ул. Ленина, 218 (роддом),  ул. Ленина, 125 (ППСО), ул. Циолковского, 5 (баня)</t>
  </si>
  <si>
    <t>ГУП "Брянсккоммунэнерго" Дятьковский р-он, Бытошское городское поселение п. Бытошь, ул. Циолковского, 8а,  БМК</t>
  </si>
  <si>
    <t>ГУП "Брянсккоммунэнерго" Дятьковский р-он, Березинское сельское поселение д. Березино,  ул. Керамическая, 11</t>
  </si>
  <si>
    <t xml:space="preserve">ГУП "Брянсккоммунэнерго" Дятьковский р-он, Большежуковское сельское поселение п. Дружба, ул. Парковая, 29 </t>
  </si>
  <si>
    <t>ГУП "Брянсккоммунэнерго" ГО Стародуб г. Стародуб, кот. 10, ул. Красноармейская, 34А</t>
  </si>
  <si>
    <t>ГУП "Брянсккоммунэнерго" Брянский р-он, Журиничское сельское поселение  п. Белобережский санаторий, турбаза, ул. Центральная, 19 (Белобережская Пустошь)</t>
  </si>
  <si>
    <t>ГУП "Брянсккоммунэнерго" Выгоничский р-он, Кокинское сельское поселение с. Кокино, кот. 7,  ул. Советская, 4Б</t>
  </si>
  <si>
    <t>ГУП "Брянсккоммунэнерго" Дубровское городское поселение п. Дубровка: кот. 1, мкр-н № 1, кот. 6, мкр-н № 2</t>
  </si>
  <si>
    <t>ГУП "Брянсккоммунэнерго" Клетнянское городское поселение п. Клетня, кот. 7, мкр-н № 1</t>
  </si>
  <si>
    <t xml:space="preserve">ГУП "Брянсккоммунэнерго" Климовское городское поселение п. Климово: ул. Октябрьская (мкр-н № 5)                         </t>
  </si>
  <si>
    <t>ГУП "Брянсккоммунэнерго" Климовское городское поселение п. Климово:  ул. Полевая (ТМО)</t>
  </si>
  <si>
    <t>ГУП "Брянсккоммунэнерго" Мглинское городское поселение г. Мглин: кот.1, пер. 2-й Первомайский, 1, кот. 5, ул. Ленина, 34а   (ЦРБ)</t>
  </si>
  <si>
    <t>ГУП "Брянсккоммунэнерго" Погарский р-он, Вадьковское сельское поселение п. Вадьковка, ул. Комсомольская, 4А  БМК</t>
  </si>
  <si>
    <t>ГУП "Брянсккоммунэнерго" Погарское городское поселение п.Погар кот.1,2-й квартал</t>
  </si>
  <si>
    <t>ГУП "Брянсккоммунэнерго" Суражское городское поселение г. Сураж: кот. 2, ул. Садовая, 42А  (6 кв.), кот. 6, ул. Советская, 12А (баня)</t>
  </si>
  <si>
    <t>ГУП "Брянсккоммунэнерго" Суражское городское поселение г. Сураж, кот. 3, ул. Фрунзе, 11Б (детсад) (без населения)</t>
  </si>
  <si>
    <t>ГУП "Брянсккоммунэнерго" Суземское городское поселение п. Суземка, кот. 10, ул. Лесная (ЦРБ)</t>
  </si>
  <si>
    <t xml:space="preserve">ГУП "Брянсккоммунэнерго" Трубчевское городское поселение г. Трубчевск: кот. 9, ул. Генерала Петрова, 15А, кот. 20, ул. Луначарского, 51А </t>
  </si>
  <si>
    <t>ГУП "Брянсккоммунэнерго" Трубчевский р-он,   Белоберезковское городское поселение  п. Белая Березка,  кот. 8,  ул. Дзержинского, 1</t>
  </si>
  <si>
    <t>ГУП "Брянсккоммунэнерго" Унечское городское поселение г. Унеча:  ул. Танкистов,33  БМК, кот. 2,  ул. Ленина, 5А, кот. 6, ул. Совхозная, 2 (22 квартал), кот. 10, ул. Октябрьская, 62Б</t>
  </si>
  <si>
    <t>ГУП "Брянсккоммунэнерго" Унечское городское поселение г. Унеча, кот. 13,  ул. Комсомольская, 3А</t>
  </si>
  <si>
    <t>ГУП "Брянсккоммунэнерго" ГО Брянск п. Белые Берега,  ул. Коминтерна, 1</t>
  </si>
  <si>
    <t xml:space="preserve">ГУП "Брянсккоммунэнерго" ГО Брянск г. Брянск, ( поставщик холодной воды ГУП "БКЭ"): ул. Крахмалева, 5, ул. Фосфоритная, 17а, ул. Литейная, 59, ул. Медведева, 79, ул. Чкалова, 3, ул. Брянского Фронта, 18/2, ул. Чернышевского, 58а
ул. Бурова, 2б
</t>
  </si>
  <si>
    <t>ГУП "Брянсккоммунэнерго" ГО Брянск г. Брянск,  пр-кт Московский, 93а</t>
  </si>
  <si>
    <t>ГУП "Брянсккоммунэнерго" Выгоничское городское поселение п. Выгоничи,  кот. 1,  ул. Пионерская, 54</t>
  </si>
  <si>
    <t>ГУП "Брянсккоммунэнерго" Выгоничский р-он,   Кокинское сельское поселение с. Скуратово, кот. 16, ул. Молодежная, 13а</t>
  </si>
  <si>
    <t>ГУП "Брянсккоммунэнерго" Карачевское городское поселение г. Карачев:  ул. Тургенева, 25,  г, ул. Первомайская, 148/1, ул. Свердлова, 3а</t>
  </si>
  <si>
    <t xml:space="preserve">ГУП "Брянсккоммунэнерго" Жирятинское сельское поселение с. Жирятино,  кот. 3, ул. Сосновая, 8 </t>
  </si>
  <si>
    <t>ГУП "Брянсккоммунэнерго" Дятьковский р-он,  Слободищенское сельское поселение  с. Слободище, ул. Гагарина, 18А</t>
  </si>
  <si>
    <t>ГУП "Брянсккоммунэнерго" Брянский р-он, Новодарковичское сельское поселение с. Дарковичи,  Дом-интернат, 1А</t>
  </si>
  <si>
    <t>ГУП "Брянсккоммунэнерго" Брянский р-он, Мичуринское сельское поселение д. Меркульево, пер. Воинский, 3А</t>
  </si>
  <si>
    <t xml:space="preserve">ГУП "Брянсккоммунэнерго" Брянский р-он, Добрунское сельское поселение д. Добрунь, ул. Парковая,  5, пом. II </t>
  </si>
  <si>
    <t>ГУП "Брянсккоммунэнерго" Брянский р-он, Снежское сельское поселение п. Путевка, ул. Луговая, 1А, стр. 2</t>
  </si>
  <si>
    <t>ГУП "Брянсккоммунэнерго" ГО Брянск г. Брянск, ул. 2-я Мичурина, 32а (ФОК), БМК</t>
  </si>
  <si>
    <t>ГУП "Брянсккоммунэнерго" Брянский р-он, Пальцовское сельское поселение п. Пальцо,  ул. Гагарина, 1</t>
  </si>
  <si>
    <t xml:space="preserve">ГУП "Брянсккоммунэнерго" Дятьковский р-он,Любохонское городское поселение п. Любохна, ул. Пушкина, 24А  </t>
  </si>
  <si>
    <t xml:space="preserve">ГУП "Брянсккоммунэнерго" Брянский р-он,Снежское сельское поселение  п. Путевка,  ул. Центральная, 1К </t>
  </si>
  <si>
    <t xml:space="preserve">ГУП "Брянсккоммунэнерго" Трубчевское городское поселение г. Трубчевск, ул. Заводская, 2А  </t>
  </si>
  <si>
    <t>ГУП "Брянсккоммунэнерго" ГО Брянск г. Брянск, пер. Менжинского, 9б, КНР</t>
  </si>
  <si>
    <t>ГУП "Брянсккоммунэнерго" ГО Брянск,  потребители ранее получавшие тепловую энергию от котельной, расположенной по адресу:  г. Брянск, пр-т Московский, 83</t>
  </si>
  <si>
    <t>ГУП "Брянсккоммунэнерго" ГО Брянск г. Брянск, ул. Мало-Озерная, 1а, БМК</t>
  </si>
  <si>
    <t>ГУП "Брянсккоммунэнерго" Севское городское поселение г. Севск, ул. Энгельса  (школа № 2) (без населения)</t>
  </si>
  <si>
    <t>ГУП "Брянсккоммунэнерго" ГО Брянск г. Брянск: ул. Почтовая, 13,  ул. Почтовая, 4а,  ул. Профсоюзов, 1А (без населения)</t>
  </si>
  <si>
    <t>МУП «Жилкомсервис» Бежицкого района  г. Брянска от котельной, расположенной по адресу: г. Брянск, Карачевское шоссе 4 км.</t>
  </si>
  <si>
    <t>ГУП "Брянсккоммунэнерго" ГО Новозыбков г. Новозыбков, ул. Карла Маркса, 3а (баня №1)    (без населения)</t>
  </si>
  <si>
    <t>ГУП "Брянсккоммунэнерго" Почепское городское поселение г. Почеп, кот.2, ул. Мира, 68А (ЦРБ) (без населения)</t>
  </si>
  <si>
    <t>ГУП "Брянсккоммунэнерго" Стародубский МО:  г. Стародуб (без населения) ул.Семашко, 23</t>
  </si>
  <si>
    <t>ГУП "Брянсккоммунэнерго"Журиничское сельское поселение:  Брянский район, Белобережский санаторий, турбаза, ул.Санаторная, 8 (детский санаторий) (без населения)</t>
  </si>
  <si>
    <t>ГУП "Брянсккоммунэнерго" Погарское городское поселение: п.Погар  ул.Октябрьская (Больница)(без населения)</t>
  </si>
  <si>
    <t>ГУП "Брянсккоммунэнерго" Юдиновское сельское поселение: Погарский район с.Юдиново (без населения)</t>
  </si>
  <si>
    <t>ГУП "Брянсккоммунэнерго"ГО Брянск: г.Брянск  (без населения)   ул.Салтыкова-Щедрина,1а</t>
  </si>
  <si>
    <t>ГУП "Брянсккоммунэнерго"ГО Брянск:    г.Брянск  (без населения)   ул.Кромская,48а</t>
  </si>
  <si>
    <t>ГУП "Брянсккоммунэнерго" ГО Брянск: г.Брянск (без населения)  пр.Ст.Димитрова, 100к (онкогематологический центр)</t>
  </si>
  <si>
    <t>ГУП "Брянсккоммунэнерго" Телецкое сельское поселение: Трубчевский район  д.Кветунь пер.Надгорный,1а (без населения)</t>
  </si>
  <si>
    <t>ГУП "Брянсккоммунэнерго" Клинцовский р-он, Коржовоголубовскон сельское поселение п. Затишье, ул.Куротная, стр.9Ф</t>
  </si>
  <si>
    <t>31/161-гвс</t>
  </si>
  <si>
    <t>31/162-гвс</t>
  </si>
  <si>
    <t>31/163-гвс</t>
  </si>
  <si>
    <t>ГО Новозыбков</t>
  </si>
  <si>
    <t>Тручевский район</t>
  </si>
  <si>
    <t>ГО Фокино</t>
  </si>
  <si>
    <t>Злынкоское городское поселение</t>
  </si>
  <si>
    <t>Навлинское городское поселение</t>
  </si>
  <si>
    <t>Почепское городское поселение</t>
  </si>
  <si>
    <t>ГО Стародуб</t>
  </si>
  <si>
    <t>Дубровское городское поселение</t>
  </si>
  <si>
    <t>Клетнянское городское поселение</t>
  </si>
  <si>
    <t>Климовское городское поселение</t>
  </si>
  <si>
    <t>Мглинское городское поселение</t>
  </si>
  <si>
    <t>Погарский район</t>
  </si>
  <si>
    <t>Погарское городское поселение</t>
  </si>
  <si>
    <t>Суражское городское поселение</t>
  </si>
  <si>
    <t>Суземское городское поселение</t>
  </si>
  <si>
    <t>Дятьковское городское поселение</t>
  </si>
  <si>
    <t>Унечское городское поселение</t>
  </si>
  <si>
    <t>Выгоничское городское поселение</t>
  </si>
  <si>
    <t>Карачевское городское поселение</t>
  </si>
  <si>
    <t>Жирятинское городское поселение</t>
  </si>
  <si>
    <t>Севское городское поселение</t>
  </si>
  <si>
    <t>Медведева М.В.</t>
  </si>
  <si>
    <t>Леутина Н.В.</t>
  </si>
  <si>
    <t>Храмченкова Е.Г.</t>
  </si>
  <si>
    <t>31/258-гвс</t>
  </si>
  <si>
    <t>31/259-гвс</t>
  </si>
  <si>
    <t>31/260-гвс</t>
  </si>
  <si>
    <t>31/261-гвс</t>
  </si>
  <si>
    <t>31/262-гвс</t>
  </si>
  <si>
    <t>31/263-гвс</t>
  </si>
  <si>
    <t>31/264-гвс</t>
  </si>
  <si>
    <t>31/265-гвс</t>
  </si>
  <si>
    <t>31/266-гвс</t>
  </si>
  <si>
    <t>31/166-гвс</t>
  </si>
  <si>
    <t>31/168-гвс</t>
  </si>
  <si>
    <t>32/8-гвс</t>
  </si>
  <si>
    <t>31/279-гвс</t>
  </si>
  <si>
    <t>31/187-гвс</t>
  </si>
  <si>
    <t>31/274-гвс</t>
  </si>
  <si>
    <t>31/275-гвс</t>
  </si>
  <si>
    <t>31/276-гвс</t>
  </si>
  <si>
    <t>31/277-гвс</t>
  </si>
  <si>
    <t>31/278-гвс</t>
  </si>
  <si>
    <t>31/280-гвс</t>
  </si>
  <si>
    <t>31/179-гвс</t>
  </si>
  <si>
    <t>31/180-гвс</t>
  </si>
  <si>
    <t>31/174-гвс</t>
  </si>
  <si>
    <t>31/182-гвс</t>
  </si>
  <si>
    <t>31/175-гвс</t>
  </si>
  <si>
    <t>31/173-гвс</t>
  </si>
  <si>
    <t>31/184-гвс</t>
  </si>
  <si>
    <t>31/233-гвс</t>
  </si>
  <si>
    <t>31/240-гвс</t>
  </si>
  <si>
    <t>31/239-гвс</t>
  </si>
  <si>
    <t>32/7-гвс</t>
  </si>
  <si>
    <t>32/6-гвс</t>
  </si>
  <si>
    <t>31/235-гвс</t>
  </si>
  <si>
    <t>31/234-гвс</t>
  </si>
  <si>
    <t>пгт. Навля</t>
  </si>
  <si>
    <t>31/232-гвс</t>
  </si>
  <si>
    <t>31/236-гвс</t>
  </si>
  <si>
    <t>31/238-гвс</t>
  </si>
  <si>
    <t>31/237-гвс</t>
  </si>
  <si>
    <t>31/241-гвс</t>
  </si>
  <si>
    <t>Кот.пер.Олега Кошевого 41 мкр-н"Чкаловский"</t>
  </si>
  <si>
    <t>32/2-гвс</t>
  </si>
  <si>
    <t>31/204-гвс</t>
  </si>
  <si>
    <t>31/206-гвс</t>
  </si>
  <si>
    <t>31/205-гвс</t>
  </si>
  <si>
    <t>31/207-гвс</t>
  </si>
  <si>
    <t>31/218-гвс</t>
  </si>
  <si>
    <t>31/216-гвс</t>
  </si>
  <si>
    <t>31/201-гвс</t>
  </si>
  <si>
    <t>31/202-гвс</t>
  </si>
  <si>
    <t>31/217-гвс</t>
  </si>
  <si>
    <t>31/203-гвс</t>
  </si>
  <si>
    <t>Сводная таблица по принятым тарифным решениям в сфере горячего водоснабжения на 2021 год</t>
  </si>
  <si>
    <t xml:space="preserve">             Приложение 4</t>
  </si>
  <si>
    <t>ГУП "Брянсккоммунэнерго"ГО Брянск г. Брянск,  (73 котельных согласно приложению 4, поставщик холодной воды МУП "Брянский городской водоканал")</t>
  </si>
  <si>
    <t>6/7-гвс</t>
  </si>
  <si>
    <t>с 01.01.2021 по 30.04.2021:
94,24 руб.
с 01.05.2021 по 30.06.2021:
107,30 руб.</t>
  </si>
  <si>
    <t>с 01.01.2021 по 30.04.2021:
1764,99 руб.
с 01.05.2021 по 30.06.2021:
2000,35 руб.</t>
  </si>
  <si>
    <t>с 01.01.2021 по 30.04.2021:
7,40 руб.
с 01.05.2021 по 30.06.2021:
8,88 руб.</t>
  </si>
  <si>
    <t>с 01.05.2021: 
113,86%
с 01.07.2021: 
104,74%</t>
  </si>
  <si>
    <t>с 01.01.2021 по 30.04.2021:
113,09 руб.
с 01.05.2021 по 30.06.2021:
107,30 руб.</t>
  </si>
  <si>
    <t>с 01.01.2021 по 30.04.2021:
8,88 руб.
с 01.05.2021 по 30.06.2021:
8,88 руб.</t>
  </si>
  <si>
    <t>с 01.01.2021 по 30.04.2021:
2117,99 руб.
с 01.05.2021 по 30.06.2021:
2000,35 руб.</t>
  </si>
  <si>
    <t>с 01.05.2021: 
94,88%
с 01.07.2021: 
104,74%</t>
  </si>
  <si>
    <t>6/5-гвс</t>
  </si>
  <si>
    <t>с 01.01.2021 по 30.04.2021:
92,96 руб.
с 01.05.2021 по 30.06.2021:
106,70 руб.</t>
  </si>
  <si>
    <t>с 01.01.2021 по 30.04.2021:
111,55 руб.
с 01.05.2021 по 30.06.2021:
106,70 руб.</t>
  </si>
  <si>
    <t>с 01.01.2021 по 30.04.2021:
18,61 руб.
с 01.05.2021 по 30.06.2021:
22,33 руб.</t>
  </si>
  <si>
    <t xml:space="preserve">с 01.01.2021 по 30.04.2021:            2004,03 руб.
с 01.05.2021 по 30.06.2021:                                 2274,15 руб. </t>
  </si>
  <si>
    <t xml:space="preserve">с 01.01.2021 по 30.04.2021:                      2404,84 руб.
с 01.05.2021 по 30.06.2021:                                 2274,15 руб. </t>
  </si>
  <si>
    <t>с 01.05.2021: 
114,78%
с 01.07.2021: 
105,09%</t>
  </si>
  <si>
    <t>с 01.01.2021 по 30.04.2021:
22,33 руб.
с 01.05.2021 по 30.06.2021:
22,33 руб.</t>
  </si>
  <si>
    <t>с 01.05.2021: 
95,65%
с 01.07.2021: 
105,09%</t>
  </si>
  <si>
    <t>с 01.01.2021 по 30.04.2021:
102,53 руб.
с 01.05.2021 по 30.06.2021:
116,09 руб.</t>
  </si>
  <si>
    <t>с 01.01.2021 по 30.04.2021:
21,85 руб.
с 01.05.2021 по 30.06.2021:
26,22 руб.</t>
  </si>
  <si>
    <t>с 01.01.2021 по 30.04.2021:
2216,50 руб.
с 01.05.2021 по 30.06.2021:
2468,98 руб.</t>
  </si>
  <si>
    <t>с 01.05.2021: 
113,23%
с 01.07.2021: 
104,92%</t>
  </si>
  <si>
    <t>с 01.01.2021 по 30.04.2021:
123,04 руб.
с 01.05.2021 по 30.06.2021:
116,09 руб.</t>
  </si>
  <si>
    <t>с 01.01.2021 по 30.04.2021:
26,22 руб.
с 01.05.2021 по 30.06.2021:
26,22 руб.</t>
  </si>
  <si>
    <t>с 01.01.2021 по 30.04.2021:
2659,80 руб.
с 01.05.2021 по 30.06.2021:
2468,98 руб.</t>
  </si>
  <si>
    <t>с 01.05.2021: 
94,35%
с 01.07.2021: 
104,92%</t>
  </si>
  <si>
    <t xml:space="preserve">31/260-гвс,              1/2-гвс </t>
  </si>
  <si>
    <t>1/1-гвс</t>
  </si>
  <si>
    <t>ГУП "Брянсккоммунэнерго" Карачевское городское поселение: г. Карачев, ул. Горького, 20Е (без населения)</t>
  </si>
  <si>
    <t>ГУП "Брянсккоммунэнерго" Севское городское поселение: г. Севск, ул. Октябрьская (баня) (без населения)</t>
  </si>
  <si>
    <t>ГУП "Брянсккоммунэнерго" Глинищевское сельское поселение: с. Глинищево : ул.Больничная, 4/7 (без населения)</t>
  </si>
  <si>
    <t>ГУП "Брянсккоммунэнерго" Супоневское сельское поселение: с. Супонево, ул. Школьная, 10 (без населения)</t>
  </si>
  <si>
    <t>3/2-гвс</t>
  </si>
  <si>
    <t>ГУП "Брянсккоммунэнерго" Карачевское городское поселение: г. Карачев, ул. Кольцова, 38А (без населения)</t>
  </si>
  <si>
    <t>ГУП "Брянсккоммунэнерго" Унечское городское поселение: г. Унеча, кот. 8, ул. Володарского, 113А (без населения)</t>
  </si>
  <si>
    <t>ГУП "Брянсккоммунэнерго" Суземское городское поселение: с. Негино, кот.11, (дет.дом)  (без населения)</t>
  </si>
  <si>
    <t>ГУП "Брянсккоммунэнерго" Глинищевское сельское поселение: с. Глинищево : пер. Заречный, 48Б (без населения)</t>
  </si>
  <si>
    <t>ГУП "Брянсккоммунэнерго"ГО Брянск:    г.Брянск, б-р Гагарина, 16 (без населения)</t>
  </si>
  <si>
    <t>ГУП "Брянсккоммунэнерго" Домашовское сельское поселение: с. Домашово, ул. Садовая, 19, корп. 1 (санаторий "Мать и дитя") (без населения)</t>
  </si>
  <si>
    <t>ГУП "Брянсккоммунэнерго"ГО Брянск:    г.Брянск, ул. Дзержинского, 47(без населения)</t>
  </si>
  <si>
    <t>ГУП "Брянсккоммунэнерго"ГО Брянск:    г.Брянск, ул. Ульянова, 39(без населения)</t>
  </si>
  <si>
    <t>5/1-гвс</t>
  </si>
  <si>
    <t>ГУП "Брянсккоммунэнерго"Почепское городское поселение г. Почеп, кот.12, пер. Октябрьский, 11А (баня)(без населения)</t>
  </si>
  <si>
    <t>ГУП "Брянсккоммунэнерго"ГО Брянск:   г. Брянск, ул. Камозина, 11(без населения)</t>
  </si>
  <si>
    <t>ГУП "Брянсккоммунэнерго"ГО Брянск:   г. Брянск:
кот.  п. Радица-Крыловка, 
ул. Гончарова, 19 БМК;
кот. проспект Станке Димитрова, 42
(без населения)</t>
  </si>
  <si>
    <t>ГУП "Брянсккоммунэнерго"ГО Брянск:   г. Брянск, ул. Бежицкая, 38 (без населения)</t>
  </si>
  <si>
    <t xml:space="preserve">ГУП "Брянсккоммунэнерго" ГО Новозыбков г. Новозыбков,  ул. Советская,74б (школа - интернат №11) (без населения)
</t>
  </si>
  <si>
    <t xml:space="preserve">ГУП "Брянсккоммунэнерго" ГО Новозыбков г. Новозыбков,  ул.Красная (горбольница)(без населения)
</t>
  </si>
  <si>
    <t>ГУП "Брянсккоммунэнерго"Вышковского городское поселение, п. Вышков, ул. Ленинская, 38а (д/с "Светлячок")(без населения)</t>
  </si>
  <si>
    <t>Вышковского городское поселение</t>
  </si>
  <si>
    <t>ГУП "Брянсккоммунэнерго"Жирятинское сельское поселение с. Жирятино, кот. 1, ул. Больничная, 6А (ЦРБ)(без населения)</t>
  </si>
  <si>
    <t>6/9-гвс</t>
  </si>
  <si>
    <t>ГУП "Брянсккоммунэнерго"Выгоничское городское поселение:п. Выгоничи, кот. 3, ул. Больничная, 3 (ЦРБ)(без населения)</t>
  </si>
  <si>
    <t>8/3-гвс</t>
  </si>
  <si>
    <t>ГУП "Брянсккоммунэнерго"ГО Брянск:   г. Брянск, проспект Московский,106в</t>
  </si>
  <si>
    <t>МУП "Тепловые сети» города Клинцы: котельная № 3: г. Клинцы, ул. Свердлова, д. 76; котельная № 11: г. Клинцы, ул. Свердлова, д. 152; котельная «Ледовая арена»: г. Клинцы ул.Ворошилова, 39А (без населения)</t>
  </si>
  <si>
    <t>11/2-гвс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</si>
</sst>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0.0%"/>
    <numFmt numFmtId="166" formatCode="0.000"/>
    <numFmt numFmtId="167" formatCode="0.0000"/>
    <numFmt numFmtId="168" formatCode="#,##0.000"/>
    <numFmt numFmtId="169" formatCode="_(* #,##0_);_(* \(#,##0\);_(* &quot;-&quot;_);_(@_)"/>
    <numFmt numFmtId="170" formatCode="_(&quot;₽&quot;* #,##0.00_);_(&quot;₽&quot;* \(#,##0.00\);_(&quot;₽&quot;* &quot;-&quot;??_);_(@_)"/>
    <numFmt numFmtId="171" formatCode="_(* #,##0.00_);_(* \(#,##0.00\);_(* &quot;-&quot;??_);_(@_)"/>
    <numFmt numFmtId="172" formatCode="_-* #,##0_-;\-* #,##0_-;_-* &quot;-&quot;_-;_-@_-"/>
    <numFmt numFmtId="173" formatCode="_-* #,##0.00_-;\-* #,##0.00_-;_-* &quot;-&quot;??_-;_-@_-"/>
    <numFmt numFmtId="174" formatCode="&quot;р.&quot;#,##0.00_);\(&quot;р.&quot;#,##0.00\)"/>
    <numFmt numFmtId="175" formatCode="_(&quot;р.&quot;* #,##0.00_);_(&quot;р.&quot;* \(#,##0.00\);_(&quot;р.&quot;* &quot;-&quot;??_);_(@_)"/>
    <numFmt numFmtId="176" formatCode="_-* #,##0.00_-;_-* #,##0.00\-;_-* &quot;-&quot;??_-;_-@_-"/>
    <numFmt numFmtId="177" formatCode="&quot;$&quot;#,##0_);[Red]\(&quot;$&quot;#,##0\)"/>
    <numFmt numFmtId="178" formatCode="General_)"/>
    <numFmt numFmtId="179" formatCode="#,##0.000_ ;\-#,##0.000\ "/>
    <numFmt numFmtId="180" formatCode="_-* #,##0.00[$€-1]_-;\-* #,##0.00[$€-1]_-;_-* &quot;-&quot;??[$€-1]_-"/>
    <numFmt numFmtId="181" formatCode="_-* #,##0\ _р_._-;\-* #,##0\ _р_._-;_-* &quot;-&quot;\ _р_._-;_-@_-"/>
    <numFmt numFmtId="182" formatCode="_-* #,##0.00\ _р_._-;\-* #,##0.00\ _р_._-;_-* &quot;-&quot;??\ _р_._-;_-@_-"/>
    <numFmt numFmtId="183" formatCode="#,##0.0"/>
    <numFmt numFmtId="184" formatCode="0.0%_);\(0.0%\)"/>
    <numFmt numFmtId="185" formatCode="#,##0;\(#,##0\)"/>
    <numFmt numFmtId="186" formatCode="_-* #,##0.00\ _$_-;\-* #,##0.00\ _$_-;_-* &quot;-&quot;??\ _$_-;_-@_-"/>
    <numFmt numFmtId="187" formatCode="_-* #,##0&quot;đ.&quot;_-;\-* #,##0&quot;đ.&quot;_-;_-* &quot;-&quot;&quot;đ.&quot;_-;_-@_-"/>
    <numFmt numFmtId="188" formatCode="_-* #,##0.00&quot;đ.&quot;_-;\-* #,##0.00&quot;đ.&quot;_-;_-* &quot;-&quot;??&quot;đ.&quot;_-;_-@_-"/>
    <numFmt numFmtId="189" formatCode="\$#,##0\ ;\(\$#,##0\)"/>
    <numFmt numFmtId="190" formatCode="#,##0.000[$р.-419];\-#,##0.000[$р.-419]"/>
    <numFmt numFmtId="191" formatCode="_-* #,##0.0\ _$_-;\-* #,##0.0\ _$_-;_-* &quot;-&quot;??\ _$_-;_-@_-"/>
    <numFmt numFmtId="192" formatCode="#,##0.0_);\(#,##0.0\)"/>
    <numFmt numFmtId="193" formatCode="#,##0_ ;[Red]\-#,##0\ "/>
    <numFmt numFmtId="194" formatCode="#,##0_);[Blue]\(#,##0\)"/>
    <numFmt numFmtId="195" formatCode="#,##0__\ \ \ \ 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#,##0.00&quot;т.р.&quot;;\-#,##0.00&quot;т.р.&quot;"/>
    <numFmt numFmtId="199" formatCode="#,##0.0;[Red]#,##0.0"/>
    <numFmt numFmtId="200" formatCode="_-* #,##0_đ_._-;\-* #,##0_đ_._-;_-* &quot;-&quot;_đ_._-;_-@_-"/>
    <numFmt numFmtId="201" formatCode="_-* #,##0.00_đ_._-;\-* #,##0.00_đ_._-;_-* &quot;-&quot;??_đ_._-;_-@_-"/>
    <numFmt numFmtId="202" formatCode="\(#,##0.0\)"/>
    <numFmt numFmtId="203" formatCode="#,##0\ &quot;?.&quot;;\-#,##0\ &quot;?.&quot;"/>
    <numFmt numFmtId="204" formatCode="#,##0______;;&quot;------------      &quot;"/>
    <numFmt numFmtId="205" formatCode="#,##0.00_ ;[Red]\-#,##0.00\ "/>
    <numFmt numFmtId="206" formatCode="_-* #,##0\ _$_-;\-* #,##0\ _$_-;_-* &quot;-&quot;\ _$_-;_-@_-"/>
    <numFmt numFmtId="207" formatCode="#,##0.00_ ;\-#,##0.00\ "/>
    <numFmt numFmtId="208" formatCode="#,##0.00&quot;р.&quot;;\-#,##0.00&quot;р.&quot;"/>
    <numFmt numFmtId="209" formatCode="_-* #,##0.00&quot;р.&quot;_-;\-* #,##0.00&quot;р.&quot;_-;_-* &quot;-&quot;??&quot;р.&quot;_-;_-@_-"/>
    <numFmt numFmtId="210" formatCode="_-* #,##0.00_р_._-;\-* #,##0.00_р_._-;_-* &quot;-&quot;??_р_._-;_-@_-"/>
    <numFmt numFmtId="211" formatCode="#.##0\.00"/>
    <numFmt numFmtId="212" formatCode="#\.00"/>
    <numFmt numFmtId="213" formatCode="#\."/>
    <numFmt numFmtId="214" formatCode="#,##0_);[Red]\(#,##0\)"/>
    <numFmt numFmtId="215" formatCode="0.00000"/>
  </numFmts>
  <fonts count="14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onstanti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name val="Times New Roman Cyr"/>
      <family val="1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Tahoma"/>
      <family val="2"/>
      <charset val="204"/>
    </font>
    <font>
      <sz val="10"/>
      <name val="Helv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11"/>
      <name val="Tahoma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10"/>
      <color indexed="24"/>
      <name val="Arial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0"/>
      <name val="Courier"/>
      <family val="1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4"/>
      <name val="NewtonC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2"/>
      <color indexed="24"/>
      <name val="Arial"/>
      <family val="2"/>
      <charset val="204"/>
    </font>
    <font>
      <sz val="11"/>
      <color indexed="8"/>
      <name val="Constantia"/>
      <family val="2"/>
      <charset val="204"/>
    </font>
    <font>
      <u/>
      <sz val="11"/>
      <color theme="10"/>
      <name val="Constanti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onstantia"/>
      <family val="2"/>
    </font>
    <font>
      <sz val="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4"/>
      <color rgb="FF000000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95">
    <xf numFmtId="0" fontId="0" fillId="0" borderId="0"/>
    <xf numFmtId="9" fontId="6" fillId="0" borderId="0" applyFont="0" applyFill="0" applyBorder="0" applyAlignment="0" applyProtection="0"/>
    <xf numFmtId="0" fontId="9" fillId="0" borderId="0"/>
    <xf numFmtId="0" fontId="13" fillId="0" borderId="0"/>
    <xf numFmtId="180" fontId="13" fillId="0" borderId="0"/>
    <xf numFmtId="0" fontId="30" fillId="0" borderId="0"/>
    <xf numFmtId="0" fontId="16" fillId="0" borderId="0"/>
    <xf numFmtId="165" fontId="24" fillId="0" borderId="0">
      <alignment vertical="top"/>
    </xf>
    <xf numFmtId="165" fontId="41" fillId="0" borderId="0">
      <alignment vertical="top"/>
    </xf>
    <xf numFmtId="184" fontId="41" fillId="6" borderId="0">
      <alignment vertical="top"/>
    </xf>
    <xf numFmtId="165" fontId="41" fillId="7" borderId="0">
      <alignment vertical="top"/>
    </xf>
    <xf numFmtId="40" fontId="42" fillId="0" borderId="0" applyFont="0" applyFill="0" applyBorder="0" applyAlignment="0" applyProtection="0"/>
    <xf numFmtId="0" fontId="43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185" fontId="16" fillId="8" borderId="4">
      <alignment wrapText="1"/>
      <protection locked="0"/>
    </xf>
    <xf numFmtId="0" fontId="12" fillId="0" borderId="0"/>
    <xf numFmtId="0" fontId="12" fillId="0" borderId="0"/>
    <xf numFmtId="0" fontId="12" fillId="0" borderId="0"/>
    <xf numFmtId="0" fontId="1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4" fillId="0" borderId="0"/>
    <xf numFmtId="0" fontId="13" fillId="0" borderId="0"/>
    <xf numFmtId="0" fontId="13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13" fillId="0" borderId="0"/>
    <xf numFmtId="0" fontId="13" fillId="0" borderId="0"/>
    <xf numFmtId="0" fontId="30" fillId="0" borderId="0"/>
    <xf numFmtId="0" fontId="30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3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0" fontId="30" fillId="0" borderId="0"/>
    <xf numFmtId="0" fontId="30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30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30" fillId="0" borderId="0"/>
    <xf numFmtId="186" fontId="12" fillId="0" borderId="0" applyFont="0" applyFill="0" applyBorder="0" applyAlignment="0" applyProtection="0"/>
    <xf numFmtId="175" fontId="14" fillId="0" borderId="0">
      <protection locked="0"/>
    </xf>
    <xf numFmtId="175" fontId="14" fillId="0" borderId="0">
      <protection locked="0"/>
    </xf>
    <xf numFmtId="175" fontId="14" fillId="0" borderId="0">
      <protection locked="0"/>
    </xf>
    <xf numFmtId="175" fontId="14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5" fontId="14" fillId="0" borderId="0">
      <protection locked="0"/>
    </xf>
    <xf numFmtId="175" fontId="14" fillId="0" borderId="0">
      <protection locked="0"/>
    </xf>
    <xf numFmtId="176" fontId="12" fillId="0" borderId="0">
      <protection locked="0"/>
    </xf>
    <xf numFmtId="0" fontId="14" fillId="0" borderId="15">
      <protection locked="0"/>
    </xf>
    <xf numFmtId="0" fontId="14" fillId="0" borderId="15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76" fontId="12" fillId="0" borderId="15">
      <protection locked="0"/>
    </xf>
    <xf numFmtId="176" fontId="12" fillId="0" borderId="15">
      <protection locked="0"/>
    </xf>
    <xf numFmtId="0" fontId="17" fillId="9" borderId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7" borderId="0" applyNumberFormat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4" fillId="0" borderId="0"/>
    <xf numFmtId="178" fontId="20" fillId="0" borderId="16">
      <protection locked="0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47" fillId="11" borderId="0" applyNumberFormat="0" applyBorder="0" applyAlignment="0" applyProtection="0"/>
    <xf numFmtId="10" fontId="48" fillId="0" borderId="0" applyNumberFormat="0" applyFill="0" applyBorder="0" applyAlignment="0"/>
    <xf numFmtId="0" fontId="49" fillId="0" borderId="0"/>
    <xf numFmtId="0" fontId="50" fillId="28" borderId="17" applyNumberFormat="0" applyAlignment="0" applyProtection="0"/>
    <xf numFmtId="0" fontId="26" fillId="0" borderId="17" applyNumberFormat="0" applyAlignment="0">
      <protection locked="0"/>
    </xf>
    <xf numFmtId="0" fontId="51" fillId="29" borderId="18" applyNumberFormat="0" applyAlignment="0" applyProtection="0"/>
    <xf numFmtId="0" fontId="52" fillId="0" borderId="1">
      <alignment horizontal="left" vertical="center"/>
    </xf>
    <xf numFmtId="169" fontId="16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/>
    <xf numFmtId="171" fontId="16" fillId="0" borderId="0" applyFont="0" applyFill="0" applyBorder="0" applyAlignment="0" applyProtection="0"/>
    <xf numFmtId="3" fontId="53" fillId="0" borderId="0" applyFont="0" applyFill="0" applyBorder="0" applyAlignment="0" applyProtection="0"/>
    <xf numFmtId="178" fontId="21" fillId="30" borderId="16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ont="0" applyFill="0" applyBorder="0" applyAlignment="0" applyProtection="0">
      <alignment horizontal="right"/>
    </xf>
    <xf numFmtId="175" fontId="12" fillId="0" borderId="0" applyFont="0" applyFill="0" applyBorder="0" applyAlignment="0" applyProtection="0"/>
    <xf numFmtId="189" fontId="53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0" fontId="53" fillId="0" borderId="0" applyFont="0" applyFill="0" applyBorder="0" applyAlignment="0" applyProtection="0"/>
    <xf numFmtId="0" fontId="31" fillId="0" borderId="0" applyFont="0" applyFill="0" applyBorder="0" applyAlignment="0" applyProtection="0"/>
    <xf numFmtId="14" fontId="28" fillId="0" borderId="0">
      <alignment vertical="top"/>
    </xf>
    <xf numFmtId="190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0" fontId="31" fillId="0" borderId="19" applyNumberFormat="0" applyFont="0" applyFill="0" applyAlignment="0" applyProtection="0"/>
    <xf numFmtId="0" fontId="54" fillId="0" borderId="0" applyNumberFormat="0" applyFill="0" applyBorder="0" applyAlignment="0" applyProtection="0"/>
    <xf numFmtId="38" fontId="55" fillId="0" borderId="0">
      <alignment vertical="top"/>
    </xf>
    <xf numFmtId="38" fontId="55" fillId="0" borderId="0">
      <alignment vertical="top"/>
    </xf>
    <xf numFmtId="38" fontId="55" fillId="0" borderId="0">
      <alignment vertical="top"/>
    </xf>
    <xf numFmtId="180" fontId="8" fillId="0" borderId="0" applyFont="0" applyFill="0" applyBorder="0" applyAlignment="0" applyProtection="0"/>
    <xf numFmtId="37" fontId="16" fillId="0" borderId="0"/>
    <xf numFmtId="0" fontId="16" fillId="0" borderId="0"/>
    <xf numFmtId="0" fontId="56" fillId="0" borderId="0" applyNumberFormat="0" applyFill="0" applyBorder="0" applyAlignment="0" applyProtection="0"/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176" fontId="12" fillId="0" borderId="0">
      <protection locked="0"/>
    </xf>
    <xf numFmtId="2" fontId="53" fillId="0" borderId="0" applyFont="0" applyFill="0" applyBorder="0" applyAlignment="0" applyProtection="0"/>
    <xf numFmtId="0" fontId="57" fillId="0" borderId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58" fillId="0" borderId="0" applyFill="0" applyBorder="0" applyProtection="0">
      <alignment horizontal="left"/>
    </xf>
    <xf numFmtId="0" fontId="59" fillId="12" borderId="0" applyNumberFormat="0" applyBorder="0" applyAlignment="0" applyProtection="0"/>
    <xf numFmtId="165" fontId="60" fillId="7" borderId="1" applyNumberFormat="0" applyFont="0" applyBorder="0" applyAlignment="0" applyProtection="0"/>
    <xf numFmtId="0" fontId="31" fillId="0" borderId="0" applyFont="0" applyFill="0" applyBorder="0" applyAlignment="0" applyProtection="0">
      <alignment horizontal="right"/>
    </xf>
    <xf numFmtId="192" fontId="61" fillId="7" borderId="0" applyNumberFormat="0" applyFont="0" applyAlignment="0"/>
    <xf numFmtId="0" fontId="62" fillId="0" borderId="0" applyProtection="0">
      <alignment horizontal="right"/>
    </xf>
    <xf numFmtId="0" fontId="26" fillId="28" borderId="17" applyNumberFormat="0" applyAlignment="0"/>
    <xf numFmtId="0" fontId="63" fillId="0" borderId="0">
      <alignment vertical="top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0" applyNumberFormat="0" applyFill="0" applyAlignment="0" applyProtection="0"/>
    <xf numFmtId="0" fontId="66" fillId="0" borderId="0" applyNumberFormat="0" applyFill="0" applyBorder="0" applyAlignment="0" applyProtection="0"/>
    <xf numFmtId="2" fontId="67" fillId="31" borderId="0" applyAlignment="0">
      <alignment horizontal="right"/>
      <protection locked="0"/>
    </xf>
    <xf numFmtId="38" fontId="68" fillId="0" borderId="0">
      <alignment vertical="top"/>
    </xf>
    <xf numFmtId="38" fontId="68" fillId="0" borderId="0">
      <alignment vertical="top"/>
    </xf>
    <xf numFmtId="38" fontId="68" fillId="0" borderId="0">
      <alignment vertical="top"/>
    </xf>
    <xf numFmtId="0" fontId="33" fillId="0" borderId="0" applyNumberFormat="0" applyFill="0" applyBorder="0" applyAlignment="0" applyProtection="0">
      <alignment vertical="top"/>
      <protection locked="0"/>
    </xf>
    <xf numFmtId="178" fontId="69" fillId="0" borderId="0"/>
    <xf numFmtId="0" fontId="16" fillId="0" borderId="0"/>
    <xf numFmtId="0" fontId="70" fillId="0" borderId="0" applyNumberFormat="0" applyFill="0" applyBorder="0" applyAlignment="0" applyProtection="0">
      <alignment vertical="top"/>
      <protection locked="0"/>
    </xf>
    <xf numFmtId="193" fontId="71" fillId="0" borderId="1">
      <alignment horizontal="center" vertical="center" wrapText="1"/>
    </xf>
    <xf numFmtId="0" fontId="36" fillId="15" borderId="17" applyNumberFormat="0" applyAlignment="0" applyProtection="0"/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0" fontId="72" fillId="0" borderId="0" applyFill="0" applyBorder="0" applyProtection="0">
      <alignment vertical="center"/>
    </xf>
    <xf numFmtId="38" fontId="41" fillId="0" borderId="0">
      <alignment vertical="top"/>
    </xf>
    <xf numFmtId="38" fontId="41" fillId="6" borderId="0">
      <alignment vertical="top"/>
    </xf>
    <xf numFmtId="38" fontId="41" fillId="6" borderId="0">
      <alignment vertical="top"/>
    </xf>
    <xf numFmtId="38" fontId="41" fillId="6" borderId="0">
      <alignment vertical="top"/>
    </xf>
    <xf numFmtId="38" fontId="41" fillId="0" borderId="0">
      <alignment vertical="top"/>
    </xf>
    <xf numFmtId="194" fontId="41" fillId="7" borderId="0">
      <alignment vertical="top"/>
    </xf>
    <xf numFmtId="38" fontId="41" fillId="0" borderId="0">
      <alignment vertical="top"/>
    </xf>
    <xf numFmtId="0" fontId="73" fillId="0" borderId="21" applyNumberFormat="0" applyFill="0" applyAlignment="0" applyProtection="0"/>
    <xf numFmtId="172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2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95" fontId="75" fillId="0" borderId="1">
      <alignment horizontal="right"/>
      <protection locked="0"/>
    </xf>
    <xf numFmtId="196" fontId="74" fillId="0" borderId="0" applyFont="0" applyFill="0" applyBorder="0" applyAlignment="0" applyProtection="0"/>
    <xf numFmtId="197" fontId="74" fillId="0" borderId="0" applyFont="0" applyFill="0" applyBorder="0" applyAlignment="0" applyProtection="0"/>
    <xf numFmtId="196" fontId="74" fillId="0" borderId="0" applyFont="0" applyFill="0" applyBorder="0" applyAlignment="0" applyProtection="0"/>
    <xf numFmtId="197" fontId="74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right"/>
    </xf>
    <xf numFmtId="0" fontId="31" fillId="0" borderId="0" applyFill="0" applyBorder="0" applyProtection="0">
      <alignment vertical="center"/>
    </xf>
    <xf numFmtId="0" fontId="31" fillId="0" borderId="0" applyFont="0" applyFill="0" applyBorder="0" applyAlignment="0" applyProtection="0">
      <alignment horizontal="right"/>
    </xf>
    <xf numFmtId="3" fontId="12" fillId="0" borderId="22" applyFont="0" applyBorder="0">
      <alignment horizontal="center" vertical="center"/>
    </xf>
    <xf numFmtId="0" fontId="76" fillId="32" borderId="0" applyNumberFormat="0" applyBorder="0" applyAlignment="0" applyProtection="0"/>
    <xf numFmtId="0" fontId="17" fillId="0" borderId="23"/>
    <xf numFmtId="0" fontId="34" fillId="0" borderId="0" applyNumberFormat="0" applyFill="0" applyBorder="0" applyAlignment="0" applyProtection="0"/>
    <xf numFmtId="198" fontId="12" fillId="0" borderId="0"/>
    <xf numFmtId="0" fontId="34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7" fillId="0" borderId="0">
      <alignment horizontal="right"/>
    </xf>
    <xf numFmtId="0" fontId="12" fillId="0" borderId="0"/>
    <xf numFmtId="0" fontId="18" fillId="0" borderId="0"/>
    <xf numFmtId="0" fontId="31" fillId="0" borderId="0" applyFill="0" applyBorder="0" applyProtection="0">
      <alignment vertical="center"/>
    </xf>
    <xf numFmtId="0" fontId="78" fillId="0" borderId="0"/>
    <xf numFmtId="0" fontId="16" fillId="0" borderId="0"/>
    <xf numFmtId="0" fontId="13" fillId="0" borderId="0"/>
    <xf numFmtId="0" fontId="22" fillId="33" borderId="24" applyNumberFormat="0" applyFont="0" applyAlignment="0" applyProtection="0"/>
    <xf numFmtId="199" fontId="12" fillId="0" borderId="0" applyFont="0" applyAlignment="0">
      <alignment horizontal="center"/>
    </xf>
    <xf numFmtId="200" fontId="12" fillId="0" borderId="0" applyFont="0" applyFill="0" applyBorder="0" applyAlignment="0" applyProtection="0"/>
    <xf numFmtId="201" fontId="12" fillId="0" borderId="0" applyFont="0" applyFill="0" applyBorder="0" applyAlignment="0" applyProtection="0"/>
    <xf numFmtId="0" fontId="60" fillId="0" borderId="0"/>
    <xf numFmtId="202" fontId="60" fillId="0" borderId="0" applyFont="0" applyFill="0" applyBorder="0" applyAlignment="0" applyProtection="0"/>
    <xf numFmtId="203" fontId="60" fillId="0" borderId="0" applyFont="0" applyFill="0" applyBorder="0" applyAlignment="0" applyProtection="0"/>
    <xf numFmtId="0" fontId="79" fillId="28" borderId="25" applyNumberFormat="0" applyAlignment="0" applyProtection="0"/>
    <xf numFmtId="1" fontId="80" fillId="0" borderId="0" applyProtection="0">
      <alignment horizontal="right" vertical="center"/>
    </xf>
    <xf numFmtId="49" fontId="81" fillId="0" borderId="13" applyFill="0" applyProtection="0">
      <alignment vertical="center"/>
    </xf>
    <xf numFmtId="9" fontId="16" fillId="0" borderId="0" applyFont="0" applyFill="0" applyBorder="0" applyAlignment="0" applyProtection="0"/>
    <xf numFmtId="0" fontId="31" fillId="0" borderId="0" applyFill="0" applyBorder="0" applyProtection="0">
      <alignment vertical="center"/>
    </xf>
    <xf numFmtId="37" fontId="82" fillId="8" borderId="8"/>
    <xf numFmtId="37" fontId="82" fillId="8" borderId="8"/>
    <xf numFmtId="0" fontId="19" fillId="0" borderId="0" applyNumberFormat="0">
      <alignment horizontal="left"/>
    </xf>
    <xf numFmtId="204" fontId="83" fillId="0" borderId="26" applyBorder="0">
      <alignment horizontal="right"/>
      <protection locked="0"/>
    </xf>
    <xf numFmtId="49" fontId="84" fillId="0" borderId="1" applyNumberFormat="0">
      <alignment horizontal="left" vertical="center"/>
    </xf>
    <xf numFmtId="0" fontId="85" fillId="0" borderId="27">
      <alignment vertical="center"/>
    </xf>
    <xf numFmtId="4" fontId="86" fillId="8" borderId="25" applyNumberFormat="0" applyProtection="0">
      <alignment vertical="center"/>
    </xf>
    <xf numFmtId="4" fontId="87" fillId="8" borderId="25" applyNumberFormat="0" applyProtection="0">
      <alignment vertical="center"/>
    </xf>
    <xf numFmtId="4" fontId="86" fillId="8" borderId="25" applyNumberFormat="0" applyProtection="0">
      <alignment horizontal="left" vertical="center" indent="1"/>
    </xf>
    <xf numFmtId="4" fontId="86" fillId="8" borderId="25" applyNumberFormat="0" applyProtection="0">
      <alignment horizontal="left" vertical="center" indent="1"/>
    </xf>
    <xf numFmtId="0" fontId="16" fillId="34" borderId="25" applyNumberFormat="0" applyProtection="0">
      <alignment horizontal="left" vertical="center" indent="1"/>
    </xf>
    <xf numFmtId="4" fontId="86" fillId="35" borderId="25" applyNumberFormat="0" applyProtection="0">
      <alignment horizontal="right" vertical="center"/>
    </xf>
    <xf numFmtId="4" fontId="86" fillId="36" borderId="25" applyNumberFormat="0" applyProtection="0">
      <alignment horizontal="right" vertical="center"/>
    </xf>
    <xf numFmtId="4" fontId="86" fillId="37" borderId="25" applyNumberFormat="0" applyProtection="0">
      <alignment horizontal="right" vertical="center"/>
    </xf>
    <xf numFmtId="4" fontId="86" fillId="38" borderId="25" applyNumberFormat="0" applyProtection="0">
      <alignment horizontal="right" vertical="center"/>
    </xf>
    <xf numFmtId="4" fontId="86" fillId="39" borderId="25" applyNumberFormat="0" applyProtection="0">
      <alignment horizontal="right" vertical="center"/>
    </xf>
    <xf numFmtId="4" fontId="86" fillId="40" borderId="25" applyNumberFormat="0" applyProtection="0">
      <alignment horizontal="right" vertical="center"/>
    </xf>
    <xf numFmtId="4" fontId="86" fillId="41" borderId="25" applyNumberFormat="0" applyProtection="0">
      <alignment horizontal="right" vertical="center"/>
    </xf>
    <xf numFmtId="4" fontId="86" fillId="42" borderId="25" applyNumberFormat="0" applyProtection="0">
      <alignment horizontal="right" vertical="center"/>
    </xf>
    <xf numFmtId="4" fontId="86" fillId="43" borderId="25" applyNumberFormat="0" applyProtection="0">
      <alignment horizontal="right" vertical="center"/>
    </xf>
    <xf numFmtId="4" fontId="88" fillId="44" borderId="25" applyNumberFormat="0" applyProtection="0">
      <alignment horizontal="left" vertical="center" indent="1"/>
    </xf>
    <xf numFmtId="4" fontId="86" fillId="45" borderId="28" applyNumberFormat="0" applyProtection="0">
      <alignment horizontal="left" vertical="center" indent="1"/>
    </xf>
    <xf numFmtId="4" fontId="89" fillId="46" borderId="0" applyNumberFormat="0" applyProtection="0">
      <alignment horizontal="left" vertical="center" indent="1"/>
    </xf>
    <xf numFmtId="0" fontId="16" fillId="34" borderId="25" applyNumberFormat="0" applyProtection="0">
      <alignment horizontal="left" vertical="center" indent="1"/>
    </xf>
    <xf numFmtId="4" fontId="90" fillId="45" borderId="25" applyNumberFormat="0" applyProtection="0">
      <alignment horizontal="left" vertical="center" indent="1"/>
    </xf>
    <xf numFmtId="4" fontId="90" fillId="47" borderId="25" applyNumberFormat="0" applyProtection="0">
      <alignment horizontal="left" vertical="center" indent="1"/>
    </xf>
    <xf numFmtId="0" fontId="16" fillId="47" borderId="25" applyNumberFormat="0" applyProtection="0">
      <alignment horizontal="left" vertical="center" indent="1"/>
    </xf>
    <xf numFmtId="0" fontId="16" fillId="47" borderId="25" applyNumberFormat="0" applyProtection="0">
      <alignment horizontal="left" vertical="center" indent="1"/>
    </xf>
    <xf numFmtId="0" fontId="16" fillId="48" borderId="25" applyNumberFormat="0" applyProtection="0">
      <alignment horizontal="left" vertical="center" indent="1"/>
    </xf>
    <xf numFmtId="0" fontId="16" fillId="48" borderId="25" applyNumberFormat="0" applyProtection="0">
      <alignment horizontal="left" vertical="center" indent="1"/>
    </xf>
    <xf numFmtId="0" fontId="16" fillId="6" borderId="25" applyNumberFormat="0" applyProtection="0">
      <alignment horizontal="left" vertical="center" indent="1"/>
    </xf>
    <xf numFmtId="0" fontId="16" fillId="6" borderId="25" applyNumberFormat="0" applyProtection="0">
      <alignment horizontal="left" vertical="center" indent="1"/>
    </xf>
    <xf numFmtId="0" fontId="16" fillId="34" borderId="25" applyNumberFormat="0" applyProtection="0">
      <alignment horizontal="left" vertical="center" indent="1"/>
    </xf>
    <xf numFmtId="0" fontId="16" fillId="34" borderId="25" applyNumberFormat="0" applyProtection="0">
      <alignment horizontal="left" vertical="center" indent="1"/>
    </xf>
    <xf numFmtId="0" fontId="12" fillId="0" borderId="0"/>
    <xf numFmtId="4" fontId="86" fillId="49" borderId="25" applyNumberFormat="0" applyProtection="0">
      <alignment vertical="center"/>
    </xf>
    <xf numFmtId="4" fontId="87" fillId="49" borderId="25" applyNumberFormat="0" applyProtection="0">
      <alignment vertical="center"/>
    </xf>
    <xf numFmtId="4" fontId="86" fillId="49" borderId="25" applyNumberFormat="0" applyProtection="0">
      <alignment horizontal="left" vertical="center" indent="1"/>
    </xf>
    <xf numFmtId="4" fontId="86" fillId="49" borderId="25" applyNumberFormat="0" applyProtection="0">
      <alignment horizontal="left" vertical="center" indent="1"/>
    </xf>
    <xf numFmtId="4" fontId="86" fillId="45" borderId="25" applyNumberFormat="0" applyProtection="0">
      <alignment horizontal="right" vertical="center"/>
    </xf>
    <xf numFmtId="4" fontId="87" fillId="45" borderId="25" applyNumberFormat="0" applyProtection="0">
      <alignment horizontal="right" vertical="center"/>
    </xf>
    <xf numFmtId="0" fontId="16" fillId="34" borderId="25" applyNumberFormat="0" applyProtection="0">
      <alignment horizontal="left" vertical="center" indent="1"/>
    </xf>
    <xf numFmtId="0" fontId="16" fillId="34" borderId="25" applyNumberFormat="0" applyProtection="0">
      <alignment horizontal="left" vertical="center" indent="1"/>
    </xf>
    <xf numFmtId="0" fontId="91" fillId="0" borderId="0"/>
    <xf numFmtId="4" fontId="92" fillId="45" borderId="25" applyNumberFormat="0" applyProtection="0">
      <alignment horizontal="right" vertical="center"/>
    </xf>
    <xf numFmtId="0" fontId="93" fillId="0" borderId="0">
      <alignment horizontal="left" vertical="center" wrapText="1"/>
    </xf>
    <xf numFmtId="0" fontId="16" fillId="0" borderId="0"/>
    <xf numFmtId="0" fontId="13" fillId="0" borderId="0"/>
    <xf numFmtId="0" fontId="94" fillId="0" borderId="0" applyBorder="0" applyProtection="0">
      <alignment vertical="center"/>
    </xf>
    <xf numFmtId="0" fontId="94" fillId="0" borderId="13" applyBorder="0" applyProtection="0">
      <alignment horizontal="right" vertical="center"/>
    </xf>
    <xf numFmtId="0" fontId="95" fillId="50" borderId="0" applyBorder="0" applyProtection="0">
      <alignment horizontal="centerContinuous" vertical="center"/>
    </xf>
    <xf numFmtId="0" fontId="95" fillId="51" borderId="13" applyBorder="0" applyProtection="0">
      <alignment horizontal="centerContinuous" vertical="center"/>
    </xf>
    <xf numFmtId="0" fontId="96" fillId="0" borderId="0"/>
    <xf numFmtId="38" fontId="97" fillId="52" borderId="0">
      <alignment horizontal="right" vertical="top"/>
    </xf>
    <xf numFmtId="38" fontId="97" fillId="52" borderId="0">
      <alignment horizontal="right" vertical="top"/>
    </xf>
    <xf numFmtId="38" fontId="97" fillId="52" borderId="0">
      <alignment horizontal="right" vertical="top"/>
    </xf>
    <xf numFmtId="0" fontId="78" fillId="0" borderId="0"/>
    <xf numFmtId="0" fontId="98" fillId="0" borderId="0" applyFill="0" applyBorder="0" applyProtection="0">
      <alignment horizontal="left"/>
    </xf>
    <xf numFmtId="0" fontId="58" fillId="0" borderId="12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12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103" fillId="0" borderId="0" applyNumberFormat="0" applyFill="0" applyBorder="0" applyAlignment="0" applyProtection="0"/>
    <xf numFmtId="49" fontId="35" fillId="48" borderId="29" applyNumberFormat="0">
      <alignment horizontal="center" vertical="center"/>
    </xf>
    <xf numFmtId="0" fontId="53" fillId="0" borderId="30" applyNumberFormat="0" applyFont="0" applyFill="0" applyAlignment="0" applyProtection="0"/>
    <xf numFmtId="0" fontId="104" fillId="0" borderId="19" applyFill="0" applyBorder="0" applyProtection="0">
      <alignment vertical="center"/>
    </xf>
    <xf numFmtId="0" fontId="105" fillId="0" borderId="0">
      <alignment horizontal="fill"/>
    </xf>
    <xf numFmtId="0" fontId="60" fillId="0" borderId="0"/>
    <xf numFmtId="0" fontId="106" fillId="0" borderId="0" applyNumberFormat="0" applyFill="0" applyBorder="0" applyAlignment="0" applyProtection="0"/>
    <xf numFmtId="0" fontId="107" fillId="0" borderId="13" applyBorder="0" applyProtection="0">
      <alignment horizontal="right"/>
    </xf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178" fontId="20" fillId="0" borderId="16">
      <protection locked="0"/>
    </xf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0" fontId="36" fillId="15" borderId="17" applyNumberFormat="0" applyAlignment="0" applyProtection="0"/>
    <xf numFmtId="3" fontId="108" fillId="0" borderId="0">
      <alignment horizontal="center" vertical="center" textRotation="90" wrapText="1"/>
    </xf>
    <xf numFmtId="179" fontId="20" fillId="0" borderId="1">
      <alignment vertical="top" wrapText="1"/>
    </xf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79" fillId="28" borderId="25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50" fillId="28" borderId="17" applyNumberFormat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205" fontId="110" fillId="0" borderId="1">
      <alignment vertical="top" wrapText="1"/>
    </xf>
    <xf numFmtId="4" fontId="111" fillId="0" borderId="1">
      <alignment horizontal="left" vertical="center"/>
    </xf>
    <xf numFmtId="4" fontId="111" fillId="0" borderId="1"/>
    <xf numFmtId="4" fontId="111" fillId="53" borderId="1"/>
    <xf numFmtId="4" fontId="111" fillId="54" borderId="1"/>
    <xf numFmtId="4" fontId="112" fillId="55" borderId="1"/>
    <xf numFmtId="4" fontId="113" fillId="6" borderId="1"/>
    <xf numFmtId="4" fontId="114" fillId="0" borderId="1">
      <alignment horizontal="center" wrapText="1"/>
    </xf>
    <xf numFmtId="205" fontId="111" fillId="0" borderId="1"/>
    <xf numFmtId="205" fontId="110" fillId="0" borderId="1">
      <alignment horizontal="center" vertical="center" wrapText="1"/>
    </xf>
    <xf numFmtId="205" fontId="110" fillId="0" borderId="1">
      <alignment vertical="top" wrapText="1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39" fillId="0" borderId="0" applyBorder="0">
      <alignment horizontal="center" vertical="center" wrapText="1"/>
    </xf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5" fillId="0" borderId="31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116" fillId="0" borderId="32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29" fillId="0" borderId="33" applyBorder="0">
      <alignment horizontal="center" vertical="center" wrapText="1"/>
    </xf>
    <xf numFmtId="178" fontId="21" fillId="30" borderId="16"/>
    <xf numFmtId="4" fontId="22" fillId="8" borderId="1" applyBorder="0">
      <alignment horizontal="right"/>
    </xf>
    <xf numFmtId="49" fontId="119" fillId="0" borderId="0" applyBorder="0">
      <alignment vertical="center"/>
    </xf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3" fontId="21" fillId="0" borderId="1" applyBorder="0">
      <alignment vertical="center"/>
    </xf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51" fillId="29" borderId="18" applyNumberFormat="0" applyAlignment="0" applyProtection="0"/>
    <xf numFmtId="0" fontId="12" fillId="0" borderId="0">
      <alignment wrapText="1"/>
    </xf>
    <xf numFmtId="0" fontId="118" fillId="0" borderId="0">
      <alignment horizontal="center" vertical="top" wrapText="1"/>
    </xf>
    <xf numFmtId="0" fontId="120" fillId="0" borderId="0">
      <alignment horizontal="center" vertical="center"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0" fontId="34" fillId="7" borderId="0" applyFill="0">
      <alignment wrapText="1"/>
    </xf>
    <xf numFmtId="168" fontId="27" fillId="7" borderId="1">
      <alignment wrapText="1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174" fontId="121" fillId="0" borderId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49" fontId="108" fillId="0" borderId="1">
      <alignment horizontal="right" vertical="top" wrapText="1"/>
    </xf>
    <xf numFmtId="164" fontId="122" fillId="0" borderId="0">
      <alignment horizontal="right" vertical="top" wrapText="1"/>
    </xf>
    <xf numFmtId="49" fontId="22" fillId="0" borderId="0" applyBorder="0">
      <alignment vertical="top"/>
    </xf>
    <xf numFmtId="0" fontId="6" fillId="0" borderId="0"/>
    <xf numFmtId="0" fontId="16" fillId="0" borderId="0"/>
    <xf numFmtId="0" fontId="123" fillId="0" borderId="0"/>
    <xf numFmtId="0" fontId="10" fillId="0" borderId="0"/>
    <xf numFmtId="0" fontId="22" fillId="0" borderId="0">
      <alignment horizontal="left" vertical="center"/>
    </xf>
    <xf numFmtId="0" fontId="10" fillId="0" borderId="0"/>
    <xf numFmtId="0" fontId="6" fillId="0" borderId="0"/>
    <xf numFmtId="0" fontId="6" fillId="0" borderId="0"/>
    <xf numFmtId="49" fontId="22" fillId="0" borderId="0" applyBorder="0">
      <alignment vertical="top"/>
    </xf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23" fillId="0" borderId="0"/>
    <xf numFmtId="49" fontId="22" fillId="0" borderId="0" applyBorder="0">
      <alignment vertical="top"/>
    </xf>
    <xf numFmtId="0" fontId="12" fillId="0" borderId="0"/>
    <xf numFmtId="0" fontId="12" fillId="0" borderId="0"/>
    <xf numFmtId="0" fontId="12" fillId="0" borderId="0"/>
    <xf numFmtId="0" fontId="40" fillId="43" borderId="0" applyNumberFormat="0" applyBorder="0" applyAlignment="0">
      <alignment horizontal="left" vertical="center"/>
    </xf>
    <xf numFmtId="0" fontId="6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23" fillId="0" borderId="0"/>
    <xf numFmtId="0" fontId="10" fillId="0" borderId="0"/>
    <xf numFmtId="0" fontId="9" fillId="0" borderId="0"/>
    <xf numFmtId="0" fontId="26" fillId="0" borderId="0">
      <alignment wrapText="1"/>
    </xf>
    <xf numFmtId="0" fontId="26" fillId="0" borderId="0">
      <alignment wrapText="1"/>
    </xf>
    <xf numFmtId="0" fontId="26" fillId="0" borderId="0">
      <alignment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9" fontId="22" fillId="43" borderId="0" applyBorder="0">
      <alignment vertical="top"/>
    </xf>
    <xf numFmtId="49" fontId="22" fillId="43" borderId="0" applyBorder="0">
      <alignment vertical="top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0" fillId="0" borderId="0"/>
    <xf numFmtId="49" fontId="22" fillId="0" borderId="0" applyBorder="0">
      <alignment vertical="top"/>
    </xf>
    <xf numFmtId="49" fontId="22" fillId="0" borderId="0" applyBorder="0">
      <alignment vertical="top"/>
    </xf>
    <xf numFmtId="49" fontId="22" fillId="0" borderId="0" applyBorder="0">
      <alignment vertical="top"/>
    </xf>
    <xf numFmtId="49" fontId="22" fillId="0" borderId="0" applyBorder="0">
      <alignment vertical="top"/>
    </xf>
    <xf numFmtId="49" fontId="22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2" fillId="0" borderId="0"/>
    <xf numFmtId="0" fontId="12" fillId="0" borderId="0"/>
    <xf numFmtId="0" fontId="12" fillId="0" borderId="0"/>
    <xf numFmtId="0" fontId="133" fillId="0" borderId="0"/>
    <xf numFmtId="0" fontId="133" fillId="0" borderId="0"/>
    <xf numFmtId="0" fontId="16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horizontal="left" vertical="center"/>
    </xf>
    <xf numFmtId="0" fontId="16" fillId="0" borderId="0"/>
    <xf numFmtId="0" fontId="22" fillId="0" borderId="0">
      <alignment horizontal="left" vertical="center"/>
    </xf>
    <xf numFmtId="1" fontId="124" fillId="0" borderId="1">
      <alignment horizontal="left" vertical="center"/>
    </xf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12" fillId="0" borderId="0" applyFont="0" applyFill="0" applyBorder="0" applyProtection="0">
      <alignment horizontal="center" vertical="center" wrapText="1"/>
    </xf>
    <xf numFmtId="0" fontId="12" fillId="0" borderId="0" applyNumberFormat="0" applyFont="0" applyFill="0" applyBorder="0" applyProtection="0">
      <alignment horizontal="justify" vertical="center" wrapText="1"/>
    </xf>
    <xf numFmtId="205" fontId="125" fillId="0" borderId="1">
      <alignment vertical="top"/>
    </xf>
    <xf numFmtId="164" fontId="25" fillId="8" borderId="8" applyNumberFormat="0" applyBorder="0" applyAlignment="0">
      <alignment vertical="center"/>
      <protection locked="0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2" fillId="33" borderId="24" applyNumberFormat="0" applyFont="0" applyAlignment="0" applyProtection="0"/>
    <xf numFmtId="0" fontId="16" fillId="33" borderId="24" applyNumberFormat="0" applyFont="0" applyAlignment="0" applyProtection="0"/>
    <xf numFmtId="0" fontId="22" fillId="5" borderId="1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0" fontId="16" fillId="33" borderId="24" applyNumberFormat="0" applyFont="0" applyAlignment="0" applyProtection="0"/>
    <xf numFmtId="49" fontId="112" fillId="0" borderId="4">
      <alignment horizontal="left" vertical="center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6" fillId="0" borderId="1"/>
    <xf numFmtId="0" fontId="12" fillId="0" borderId="1" applyNumberFormat="0" applyFont="0" applyFill="0" applyAlignment="0" applyProtection="0"/>
    <xf numFmtId="3" fontId="127" fillId="56" borderId="4">
      <alignment horizontal="justify" vertical="center"/>
    </xf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73" fillId="0" borderId="21" applyNumberFormat="0" applyFill="0" applyAlignment="0" applyProtection="0"/>
    <xf numFmtId="0" fontId="13" fillId="0" borderId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49" fontId="122" fillId="0" borderId="0"/>
    <xf numFmtId="49" fontId="128" fillId="0" borderId="0">
      <alignment vertical="top"/>
    </xf>
    <xf numFmtId="3" fontId="129" fillId="0" borderId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164" fontId="34" fillId="0" borderId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49" fontId="34" fillId="0" borderId="0">
      <alignment horizontal="center"/>
    </xf>
    <xf numFmtId="181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2" fontId="34" fillId="0" borderId="0" applyFill="0" applyBorder="0" applyAlignment="0" applyProtection="0"/>
    <xf numFmtId="171" fontId="1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82" fontId="10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82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171" fontId="130" fillId="0" borderId="0" applyFont="0" applyFill="0" applyBorder="0" applyAlignment="0" applyProtection="0"/>
    <xf numFmtId="206" fontId="12" fillId="0" borderId="0" applyFont="0" applyFill="0" applyBorder="0" applyAlignment="0" applyProtection="0"/>
    <xf numFmtId="4" fontId="22" fillId="7" borderId="0" applyFont="0" applyBorder="0">
      <alignment horizontal="right"/>
    </xf>
    <xf numFmtId="4" fontId="22" fillId="7" borderId="0" applyBorder="0">
      <alignment horizontal="right"/>
    </xf>
    <xf numFmtId="4" fontId="22" fillId="7" borderId="0" applyBorder="0">
      <alignment horizontal="right"/>
    </xf>
    <xf numFmtId="4" fontId="22" fillId="7" borderId="35" applyBorder="0">
      <alignment horizontal="right"/>
    </xf>
    <xf numFmtId="4" fontId="22" fillId="57" borderId="36" applyBorder="0">
      <alignment horizontal="right"/>
    </xf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0" fontId="59" fillId="12" borderId="0" applyNumberFormat="0" applyBorder="0" applyAlignment="0" applyProtection="0"/>
    <xf numFmtId="207" fontId="20" fillId="0" borderId="4">
      <alignment vertical="top" wrapText="1"/>
    </xf>
    <xf numFmtId="183" fontId="12" fillId="0" borderId="1" applyFont="0" applyFill="0" applyBorder="0" applyProtection="0">
      <alignment horizontal="center" vertical="center"/>
    </xf>
    <xf numFmtId="3" fontId="12" fillId="0" borderId="0" applyFont="0" applyBorder="0">
      <alignment horizontal="center"/>
    </xf>
    <xf numFmtId="175" fontId="14" fillId="0" borderId="0">
      <protection locked="0"/>
    </xf>
    <xf numFmtId="175" fontId="14" fillId="0" borderId="0">
      <protection locked="0"/>
    </xf>
    <xf numFmtId="49" fontId="110" fillId="0" borderId="1">
      <alignment horizontal="center" vertical="center" wrapText="1"/>
    </xf>
    <xf numFmtId="0" fontId="20" fillId="0" borderId="1" applyBorder="0">
      <alignment horizontal="center" vertical="center" wrapText="1"/>
    </xf>
    <xf numFmtId="49" fontId="93" fillId="0" borderId="1" applyNumberFormat="0" applyFill="0" applyAlignment="0" applyProtection="0"/>
    <xf numFmtId="168" fontId="12" fillId="0" borderId="0"/>
    <xf numFmtId="0" fontId="16" fillId="0" borderId="0"/>
    <xf numFmtId="170" fontId="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34" fillId="0" borderId="0"/>
    <xf numFmtId="0" fontId="24" fillId="0" borderId="0"/>
    <xf numFmtId="0" fontId="24" fillId="0" borderId="0"/>
    <xf numFmtId="0" fontId="134" fillId="0" borderId="0"/>
    <xf numFmtId="0" fontId="134" fillId="0" borderId="0"/>
    <xf numFmtId="0" fontId="24" fillId="0" borderId="0"/>
    <xf numFmtId="0" fontId="134" fillId="0" borderId="0"/>
    <xf numFmtId="0" fontId="24" fillId="0" borderId="0"/>
    <xf numFmtId="0" fontId="134" fillId="0" borderId="0"/>
    <xf numFmtId="0" fontId="24" fillId="0" borderId="0"/>
    <xf numFmtId="0" fontId="134" fillId="0" borderId="0"/>
    <xf numFmtId="0" fontId="24" fillId="0" borderId="0"/>
    <xf numFmtId="0" fontId="134" fillId="0" borderId="0"/>
    <xf numFmtId="0" fontId="24" fillId="0" borderId="0"/>
    <xf numFmtId="0" fontId="134" fillId="0" borderId="0"/>
    <xf numFmtId="0" fontId="2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4" fillId="0" borderId="0"/>
    <xf numFmtId="0" fontId="132" fillId="0" borderId="0"/>
    <xf numFmtId="0" fontId="134" fillId="0" borderId="0"/>
    <xf numFmtId="0" fontId="12" fillId="0" borderId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0" fontId="132" fillId="0" borderId="0"/>
    <xf numFmtId="0" fontId="132" fillId="0" borderId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0" fontId="132" fillId="0" borderId="0"/>
    <xf numFmtId="0" fontId="132" fillId="0" borderId="0"/>
    <xf numFmtId="0" fontId="132" fillId="0" borderId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0" fontId="132" fillId="0" borderId="0"/>
    <xf numFmtId="0" fontId="132" fillId="0" borderId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0" fontId="132" fillId="0" borderId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2" fillId="0" borderId="0"/>
    <xf numFmtId="173" fontId="132" fillId="0" borderId="0" applyFont="0" applyFill="0" applyBorder="0" applyAlignment="0" applyProtection="0"/>
    <xf numFmtId="0" fontId="134" fillId="0" borderId="0"/>
    <xf numFmtId="0" fontId="134" fillId="0" borderId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9" fontId="14" fillId="0" borderId="0">
      <protection locked="0"/>
    </xf>
    <xf numFmtId="209" fontId="14" fillId="0" borderId="0">
      <protection locked="0"/>
    </xf>
    <xf numFmtId="209" fontId="14" fillId="0" borderId="0">
      <protection locked="0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9" fontId="14" fillId="0" borderId="0">
      <protection locked="0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1" fillId="0" borderId="34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0" fontId="16" fillId="0" borderId="0"/>
    <xf numFmtId="0" fontId="6" fillId="0" borderId="0"/>
    <xf numFmtId="210" fontId="12" fillId="0" borderId="0" applyFont="0" applyFill="0" applyBorder="0" applyAlignment="0" applyProtection="0"/>
    <xf numFmtId="38" fontId="24" fillId="0" borderId="0">
      <alignment vertical="top"/>
    </xf>
    <xf numFmtId="38" fontId="55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38" fontId="41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49" fontId="22" fillId="0" borderId="0" applyBorder="0">
      <alignment vertical="top"/>
    </xf>
    <xf numFmtId="210" fontId="10" fillId="0" borderId="0" applyFont="0" applyFill="0" applyBorder="0" applyAlignment="0" applyProtection="0"/>
    <xf numFmtId="175" fontId="14" fillId="0" borderId="0">
      <protection locked="0"/>
    </xf>
    <xf numFmtId="175" fontId="14" fillId="0" borderId="0">
      <protection locked="0"/>
    </xf>
    <xf numFmtId="175" fontId="14" fillId="0" borderId="0">
      <protection locked="0"/>
    </xf>
    <xf numFmtId="38" fontId="24" fillId="0" borderId="0">
      <alignment vertical="top"/>
    </xf>
    <xf numFmtId="171" fontId="12" fillId="0" borderId="0" applyFont="0" applyFill="0" applyBorder="0" applyAlignment="0" applyProtection="0"/>
    <xf numFmtId="38" fontId="24" fillId="0" borderId="0">
      <alignment vertical="top"/>
    </xf>
    <xf numFmtId="38" fontId="24" fillId="0" borderId="0">
      <alignment vertical="top"/>
    </xf>
    <xf numFmtId="209" fontId="14" fillId="0" borderId="0">
      <protection locked="0"/>
    </xf>
    <xf numFmtId="211" fontId="14" fillId="0" borderId="0">
      <protection locked="0"/>
    </xf>
    <xf numFmtId="210" fontId="12" fillId="0" borderId="0" applyFont="0" applyFill="0" applyBorder="0" applyAlignment="0" applyProtection="0"/>
    <xf numFmtId="49" fontId="22" fillId="0" borderId="0" applyBorder="0">
      <alignment vertical="top"/>
    </xf>
    <xf numFmtId="38" fontId="24" fillId="0" borderId="0">
      <alignment vertical="top"/>
    </xf>
    <xf numFmtId="210" fontId="12" fillId="0" borderId="0" applyFont="0" applyFill="0" applyBorder="0" applyAlignment="0" applyProtection="0"/>
    <xf numFmtId="209" fontId="135" fillId="0" borderId="0">
      <protection locked="0"/>
    </xf>
    <xf numFmtId="38" fontId="24" fillId="0" borderId="0">
      <alignment vertical="top"/>
    </xf>
    <xf numFmtId="38" fontId="24" fillId="0" borderId="0">
      <alignment vertical="top"/>
    </xf>
    <xf numFmtId="0" fontId="136" fillId="0" borderId="0">
      <protection locked="0"/>
    </xf>
    <xf numFmtId="164" fontId="139" fillId="0" borderId="0" applyFill="0" applyBorder="0" applyAlignment="0" applyProtection="0"/>
    <xf numFmtId="171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38" fontId="24" fillId="0" borderId="0">
      <alignment vertical="top"/>
    </xf>
    <xf numFmtId="38" fontId="24" fillId="0" borderId="0">
      <alignment vertical="top"/>
    </xf>
    <xf numFmtId="38" fontId="24" fillId="0" borderId="0">
      <alignment vertical="top"/>
    </xf>
    <xf numFmtId="210" fontId="10" fillId="0" borderId="0" applyFont="0" applyFill="0" applyBorder="0" applyAlignment="0" applyProtection="0"/>
    <xf numFmtId="38" fontId="24" fillId="0" borderId="0">
      <alignment vertical="top"/>
    </xf>
    <xf numFmtId="49" fontId="22" fillId="0" borderId="0" applyBorder="0">
      <alignment vertical="top"/>
    </xf>
    <xf numFmtId="209" fontId="10" fillId="0" borderId="0" applyFont="0" applyFill="0" applyBorder="0" applyAlignment="0" applyProtection="0"/>
    <xf numFmtId="38" fontId="97" fillId="52" borderId="0">
      <alignment horizontal="right" vertical="top"/>
    </xf>
    <xf numFmtId="38" fontId="97" fillId="52" borderId="0">
      <alignment horizontal="right" vertical="top"/>
    </xf>
    <xf numFmtId="38" fontId="41" fillId="0" borderId="0">
      <alignment vertical="top"/>
    </xf>
    <xf numFmtId="38" fontId="41" fillId="6" borderId="0">
      <alignment vertical="top"/>
    </xf>
    <xf numFmtId="38" fontId="41" fillId="6" borderId="0">
      <alignment vertical="top"/>
    </xf>
    <xf numFmtId="38" fontId="41" fillId="0" borderId="0">
      <alignment vertical="top"/>
    </xf>
    <xf numFmtId="38" fontId="68" fillId="0" borderId="0">
      <alignment vertical="top"/>
    </xf>
    <xf numFmtId="38" fontId="68" fillId="0" borderId="0">
      <alignment vertical="top"/>
    </xf>
    <xf numFmtId="164" fontId="142" fillId="0" borderId="0" applyFill="0" applyBorder="0" applyAlignment="0" applyProtection="0"/>
    <xf numFmtId="164" fontId="141" fillId="0" borderId="0" applyFill="0" applyBorder="0" applyAlignment="0" applyProtection="0"/>
    <xf numFmtId="164" fontId="140" fillId="0" borderId="0" applyFill="0" applyBorder="0" applyAlignment="0" applyProtection="0"/>
    <xf numFmtId="209" fontId="14" fillId="0" borderId="0">
      <protection locked="0"/>
    </xf>
    <xf numFmtId="171" fontId="10" fillId="0" borderId="0" applyFont="0" applyFill="0" applyBorder="0" applyAlignment="0" applyProtection="0"/>
    <xf numFmtId="209" fontId="135" fillId="0" borderId="0">
      <protection locked="0"/>
    </xf>
    <xf numFmtId="38" fontId="24" fillId="0" borderId="0">
      <alignment vertical="top"/>
    </xf>
    <xf numFmtId="171" fontId="10" fillId="0" borderId="0" applyFont="0" applyFill="0" applyBorder="0" applyAlignment="0" applyProtection="0"/>
    <xf numFmtId="0" fontId="9" fillId="0" borderId="0"/>
    <xf numFmtId="38" fontId="24" fillId="0" borderId="0">
      <alignment vertical="top"/>
    </xf>
    <xf numFmtId="0" fontId="10" fillId="0" borderId="0"/>
    <xf numFmtId="38" fontId="24" fillId="0" borderId="0">
      <alignment vertical="top"/>
    </xf>
    <xf numFmtId="38" fontId="24" fillId="0" borderId="0">
      <alignment vertical="top"/>
    </xf>
    <xf numFmtId="209" fontId="14" fillId="0" borderId="0">
      <protection locked="0"/>
    </xf>
    <xf numFmtId="0" fontId="135" fillId="0" borderId="15">
      <protection locked="0"/>
    </xf>
    <xf numFmtId="38" fontId="55" fillId="0" borderId="0">
      <alignment vertical="top"/>
    </xf>
    <xf numFmtId="0" fontId="132" fillId="0" borderId="0"/>
    <xf numFmtId="0" fontId="12" fillId="0" borderId="0"/>
    <xf numFmtId="0" fontId="132" fillId="0" borderId="0"/>
    <xf numFmtId="0" fontId="10" fillId="0" borderId="0"/>
    <xf numFmtId="0" fontId="12" fillId="0" borderId="0"/>
    <xf numFmtId="212" fontId="14" fillId="0" borderId="0">
      <protection locked="0"/>
    </xf>
    <xf numFmtId="38" fontId="24" fillId="0" borderId="0">
      <alignment vertical="top"/>
    </xf>
    <xf numFmtId="0" fontId="23" fillId="0" borderId="0"/>
    <xf numFmtId="171" fontId="10" fillId="0" borderId="0" applyFont="0" applyFill="0" applyBorder="0" applyAlignment="0" applyProtection="0"/>
    <xf numFmtId="38" fontId="24" fillId="0" borderId="0">
      <alignment vertical="top"/>
    </xf>
    <xf numFmtId="209" fontId="14" fillId="0" borderId="0">
      <protection locked="0"/>
    </xf>
    <xf numFmtId="175" fontId="14" fillId="0" borderId="0">
      <protection locked="0"/>
    </xf>
    <xf numFmtId="9" fontId="6" fillId="0" borderId="0" applyFont="0" applyFill="0" applyBorder="0" applyAlignment="0" applyProtection="0"/>
    <xf numFmtId="209" fontId="135" fillId="0" borderId="0">
      <protection locked="0"/>
    </xf>
    <xf numFmtId="0" fontId="9" fillId="0" borderId="0"/>
    <xf numFmtId="0" fontId="9" fillId="0" borderId="0"/>
    <xf numFmtId="213" fontId="14" fillId="0" borderId="15">
      <protection locked="0"/>
    </xf>
    <xf numFmtId="38" fontId="24" fillId="0" borderId="0">
      <alignment vertical="top"/>
    </xf>
    <xf numFmtId="209" fontId="135" fillId="0" borderId="0">
      <protection locked="0"/>
    </xf>
    <xf numFmtId="171" fontId="12" fillId="0" borderId="0" applyFont="0" applyFill="0" applyBorder="0" applyAlignment="0" applyProtection="0"/>
    <xf numFmtId="38" fontId="24" fillId="0" borderId="0">
      <alignment vertical="top"/>
    </xf>
    <xf numFmtId="208" fontId="121" fillId="0" borderId="0"/>
    <xf numFmtId="38" fontId="24" fillId="0" borderId="0">
      <alignment vertical="top"/>
    </xf>
    <xf numFmtId="49" fontId="22" fillId="0" borderId="0" applyBorder="0">
      <alignment vertical="top"/>
    </xf>
    <xf numFmtId="164" fontId="138" fillId="0" borderId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164" fontId="137" fillId="0" borderId="0" applyFill="0" applyBorder="0" applyAlignment="0" applyProtection="0"/>
    <xf numFmtId="0" fontId="16" fillId="0" borderId="0"/>
    <xf numFmtId="9" fontId="10" fillId="0" borderId="0" applyFont="0" applyFill="0" applyBorder="0" applyAlignment="0" applyProtection="0"/>
    <xf numFmtId="0" fontId="136" fillId="0" borderId="0">
      <protection locked="0"/>
    </xf>
    <xf numFmtId="38" fontId="24" fillId="0" borderId="0">
      <alignment vertical="top"/>
    </xf>
    <xf numFmtId="38" fontId="24" fillId="0" borderId="0">
      <alignment vertical="top"/>
    </xf>
    <xf numFmtId="171" fontId="6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4" fillId="0" borderId="0" applyFill="0" applyBorder="0" applyAlignment="0" applyProtection="0"/>
    <xf numFmtId="171" fontId="6" fillId="0" borderId="0" applyFont="0" applyFill="0" applyBorder="0" applyAlignment="0" applyProtection="0"/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38" fontId="41" fillId="0" borderId="0">
      <alignment vertical="top"/>
    </xf>
    <xf numFmtId="214" fontId="24" fillId="0" borderId="0">
      <alignment vertical="top"/>
    </xf>
    <xf numFmtId="214" fontId="55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41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171" fontId="12" fillId="0" borderId="0" applyFont="0" applyFill="0" applyBorder="0" applyAlignment="0" applyProtection="0"/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171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97" fillId="52" borderId="0">
      <alignment horizontal="right" vertical="top"/>
    </xf>
    <xf numFmtId="214" fontId="97" fillId="52" borderId="0">
      <alignment horizontal="right" vertical="top"/>
    </xf>
    <xf numFmtId="214" fontId="41" fillId="0" borderId="0">
      <alignment vertical="top"/>
    </xf>
    <xf numFmtId="214" fontId="41" fillId="6" borderId="0">
      <alignment vertical="top"/>
    </xf>
    <xf numFmtId="214" fontId="41" fillId="6" borderId="0">
      <alignment vertical="top"/>
    </xf>
    <xf numFmtId="214" fontId="41" fillId="0" borderId="0">
      <alignment vertical="top"/>
    </xf>
    <xf numFmtId="214" fontId="68" fillId="0" borderId="0">
      <alignment vertical="top"/>
    </xf>
    <xf numFmtId="214" fontId="68" fillId="0" borderId="0">
      <alignment vertical="top"/>
    </xf>
    <xf numFmtId="171" fontId="10" fillId="0" borderId="0" applyFont="0" applyFill="0" applyBorder="0" applyAlignment="0" applyProtection="0"/>
    <xf numFmtId="214" fontId="24" fillId="0" borderId="0">
      <alignment vertical="top"/>
    </xf>
    <xf numFmtId="171" fontId="10" fillId="0" borderId="0" applyFont="0" applyFill="0" applyBorder="0" applyAlignment="0" applyProtection="0"/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55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171" fontId="12" fillId="0" borderId="0" applyFont="0" applyFill="0" applyBorder="0" applyAlignment="0" applyProtection="0"/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214" fontId="24" fillId="0" borderId="0">
      <alignment vertical="top"/>
    </xf>
    <xf numFmtId="171" fontId="10" fillId="0" borderId="0" applyFont="0" applyFill="0" applyBorder="0" applyAlignment="0" applyProtection="0"/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214" fontId="41" fillId="0" borderId="0">
      <alignment vertical="top"/>
    </xf>
    <xf numFmtId="43" fontId="1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30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20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30" fillId="0" borderId="0" applyFont="0" applyFill="0" applyBorder="0" applyAlignment="0" applyProtection="0"/>
    <xf numFmtId="210" fontId="16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0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2" fillId="0" borderId="0" applyFont="0" applyFill="0" applyBorder="0" applyAlignment="0" applyProtection="0"/>
    <xf numFmtId="210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/>
    <xf numFmtId="0" fontId="132" fillId="0" borderId="0"/>
    <xf numFmtId="43" fontId="132" fillId="0" borderId="0" applyFont="0" applyFill="0" applyBorder="0" applyAlignment="0" applyProtection="0"/>
    <xf numFmtId="9" fontId="132" fillId="0" borderId="0" applyFont="0" applyFill="0" applyBorder="0" applyAlignment="0" applyProtection="0"/>
    <xf numFmtId="0" fontId="132" fillId="0" borderId="0"/>
  </cellStyleXfs>
  <cellXfs count="20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0" xfId="0" applyFont="1" applyBorder="1"/>
    <xf numFmtId="0" fontId="1" fillId="0" borderId="0" xfId="0" applyFont="1"/>
    <xf numFmtId="164" fontId="1" fillId="0" borderId="1" xfId="0" applyNumberFormat="1" applyFont="1" applyBorder="1"/>
    <xf numFmtId="167" fontId="0" fillId="0" borderId="0" xfId="0" applyNumberFormat="1"/>
    <xf numFmtId="0" fontId="0" fillId="0" borderId="0" xfId="0"/>
    <xf numFmtId="0" fontId="2" fillId="0" borderId="0" xfId="0" applyFont="1" applyBorder="1" applyAlignment="1"/>
    <xf numFmtId="0" fontId="1" fillId="0" borderId="0" xfId="0" applyFont="1" applyBorder="1" applyAlignment="1">
      <alignment horizontal="center" vertical="top" wrapText="1"/>
    </xf>
    <xf numFmtId="0" fontId="1" fillId="2" borderId="1" xfId="0" applyFont="1" applyFill="1" applyBorder="1"/>
    <xf numFmtId="164" fontId="1" fillId="2" borderId="1" xfId="1" applyNumberFormat="1" applyFont="1" applyFill="1" applyBorder="1" applyAlignment="1">
      <alignment horizontal="left" vertical="top" wrapText="1"/>
    </xf>
    <xf numFmtId="0" fontId="1" fillId="0" borderId="1" xfId="0" applyFont="1" applyBorder="1"/>
    <xf numFmtId="167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164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0" xfId="0" applyFill="1"/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1" fillId="0" borderId="1" xfId="0" applyNumberFormat="1" applyFont="1" applyFill="1" applyBorder="1" applyAlignment="1">
      <alignment horizontal="center" wrapText="1"/>
    </xf>
    <xf numFmtId="167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4" fillId="0" borderId="1" xfId="0" applyFont="1" applyBorder="1"/>
    <xf numFmtId="167" fontId="1" fillId="0" borderId="1" xfId="0" applyNumberFormat="1" applyFont="1" applyBorder="1"/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0" fontId="0" fillId="0" borderId="0" xfId="0"/>
    <xf numFmtId="215" fontId="1" fillId="0" borderId="1" xfId="0" applyNumberFormat="1" applyFont="1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/>
    <xf numFmtId="164" fontId="1" fillId="0" borderId="2" xfId="0" applyNumberFormat="1" applyFont="1" applyBorder="1"/>
    <xf numFmtId="167" fontId="1" fillId="0" borderId="2" xfId="0" applyNumberFormat="1" applyFont="1" applyBorder="1"/>
    <xf numFmtId="167" fontId="4" fillId="0" borderId="2" xfId="0" applyNumberFormat="1" applyFont="1" applyBorder="1"/>
    <xf numFmtId="164" fontId="1" fillId="0" borderId="1" xfId="1" applyNumberFormat="1" applyFont="1" applyFill="1" applyBorder="1" applyAlignment="1">
      <alignment horizontal="center" wrapText="1"/>
    </xf>
    <xf numFmtId="164" fontId="1" fillId="2" borderId="1" xfId="1" applyNumberFormat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2" fontId="1" fillId="0" borderId="1" xfId="3591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1" fillId="2" borderId="1" xfId="3591" applyFont="1" applyFill="1" applyBorder="1" applyAlignment="1">
      <alignment vertical="center" wrapText="1"/>
    </xf>
    <xf numFmtId="0" fontId="8" fillId="2" borderId="1" xfId="3591" applyFont="1" applyFill="1" applyBorder="1" applyAlignment="1">
      <alignment vertical="center" wrapText="1"/>
    </xf>
    <xf numFmtId="0" fontId="1" fillId="2" borderId="1" xfId="3594" applyFont="1" applyFill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0" fillId="0" borderId="2" xfId="0" applyBorder="1"/>
    <xf numFmtId="1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/>
    </xf>
    <xf numFmtId="0" fontId="14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7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15" fontId="1" fillId="0" borderId="1" xfId="3592" applyNumberFormat="1" applyFont="1" applyBorder="1" applyAlignment="1">
      <alignment horizontal="center" vertical="center" wrapText="1"/>
    </xf>
    <xf numFmtId="0" fontId="1" fillId="0" borderId="1" xfId="3594" applyFont="1" applyFill="1" applyBorder="1" applyAlignment="1">
      <alignment horizontal="center" vertical="center" wrapText="1"/>
    </xf>
    <xf numFmtId="4" fontId="1" fillId="0" borderId="1" xfId="3594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3" fillId="0" borderId="1" xfId="3594" applyFont="1" applyFill="1" applyBorder="1" applyAlignment="1">
      <alignment horizontal="center" vertical="center" wrapText="1"/>
    </xf>
    <xf numFmtId="4" fontId="3" fillId="0" borderId="1" xfId="3594" applyNumberFormat="1" applyFont="1" applyFill="1" applyBorder="1" applyAlignment="1">
      <alignment horizontal="center" vertical="center" wrapText="1"/>
    </xf>
    <xf numFmtId="2" fontId="1" fillId="0" borderId="1" xfId="3594" applyNumberFormat="1" applyFont="1" applyFill="1" applyBorder="1" applyAlignment="1">
      <alignment horizontal="center" vertical="center" wrapText="1"/>
    </xf>
    <xf numFmtId="215" fontId="1" fillId="0" borderId="1" xfId="3592" applyNumberFormat="1" applyFont="1" applyFill="1" applyBorder="1" applyAlignment="1">
      <alignment horizontal="center" vertical="center" wrapText="1"/>
    </xf>
    <xf numFmtId="167" fontId="1" fillId="0" borderId="1" xfId="3594" applyNumberFormat="1" applyFont="1" applyBorder="1" applyAlignment="1">
      <alignment horizontal="center" vertical="center" wrapText="1"/>
    </xf>
    <xf numFmtId="0" fontId="1" fillId="0" borderId="1" xfId="3594" applyFont="1" applyBorder="1" applyAlignment="1">
      <alignment horizontal="center" vertical="center" wrapText="1"/>
    </xf>
    <xf numFmtId="215" fontId="1" fillId="2" borderId="1" xfId="3592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3594" applyFont="1" applyFill="1" applyBorder="1" applyAlignment="1">
      <alignment vertical="top" wrapText="1"/>
    </xf>
    <xf numFmtId="0" fontId="1" fillId="2" borderId="1" xfId="3594" applyFont="1" applyFill="1" applyBorder="1" applyAlignment="1">
      <alignment horizontal="lef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2" borderId="3" xfId="3594" applyFont="1" applyFill="1" applyBorder="1" applyAlignment="1">
      <alignment horizontal="left" wrapText="1"/>
    </xf>
    <xf numFmtId="0" fontId="1" fillId="2" borderId="5" xfId="3594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5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3591" applyFont="1" applyFill="1" applyBorder="1" applyAlignment="1">
      <alignment horizontal="left" vertical="center" wrapText="1"/>
    </xf>
    <xf numFmtId="0" fontId="1" fillId="2" borderId="1" xfId="3591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top" wrapText="1" shrinkToFit="1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 shrinkToFi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wrapText="1"/>
    </xf>
    <xf numFmtId="0" fontId="1" fillId="2" borderId="3" xfId="3591" applyFont="1" applyFill="1" applyBorder="1" applyAlignment="1">
      <alignment horizontal="left" vertical="top" wrapText="1"/>
    </xf>
    <xf numFmtId="0" fontId="1" fillId="2" borderId="5" xfId="3591" applyFont="1" applyFill="1" applyBorder="1" applyAlignment="1">
      <alignment horizontal="left" vertical="top" wrapText="1"/>
    </xf>
    <xf numFmtId="0" fontId="1" fillId="2" borderId="3" xfId="3591" applyFont="1" applyFill="1" applyBorder="1" applyAlignment="1">
      <alignment horizontal="left" vertical="center" wrapText="1"/>
    </xf>
    <xf numFmtId="0" fontId="1" fillId="2" borderId="5" xfId="3591" applyFont="1" applyFill="1" applyBorder="1" applyAlignment="1">
      <alignment horizontal="left" vertical="center" wrapText="1"/>
    </xf>
    <xf numFmtId="0" fontId="8" fillId="2" borderId="1" xfId="3591" applyFont="1" applyFill="1" applyBorder="1" applyAlignment="1">
      <alignment vertical="center" wrapText="1"/>
    </xf>
  </cellXfs>
  <cellStyles count="3595">
    <cellStyle name=" 1" xfId="3"/>
    <cellStyle name=" 1 2" xfId="4"/>
    <cellStyle name=" 1_Stage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W??_‘O’с?р??" xfId="12"/>
    <cellStyle name="_CashFlow_2007_проект_02_02_final" xfId="13"/>
    <cellStyle name="_Model_RAB Мой" xfId="14"/>
    <cellStyle name="_Model_RAB Мой 2" xfId="15"/>
    <cellStyle name="_Model_RAB Мой 2 2" xfId="2935"/>
    <cellStyle name="_Model_RAB Мой 2 2 2" xfId="3219"/>
    <cellStyle name="_Model_RAB Мой 2_OREP.KU.2011.MONTHLY.02(v0.1)" xfId="16"/>
    <cellStyle name="_Model_RAB Мой 2_OREP.KU.2011.MONTHLY.02(v0.4)" xfId="17"/>
    <cellStyle name="_Model_RAB Мой 2_OREP.KU.2011.MONTHLY.11(v1.4)" xfId="18"/>
    <cellStyle name="_Model_RAB Мой 2_OREP.KU.2011.MONTHLY.11(v1.4) 2" xfId="2937"/>
    <cellStyle name="_Model_RAB Мой 2_OREP.KU.2011.MONTHLY.11(v1.4) 2 2" xfId="3221"/>
    <cellStyle name="_Model_RAB Мой 2_OREP.KU.2011.MONTHLY.11(v1.4)_UPDATE.BALANCE.WARM.2012YEAR.TO.1.1" xfId="19"/>
    <cellStyle name="_Model_RAB Мой 2_UPDATE.BALANCE.WARM.2012YEAR.TO.1.1" xfId="20"/>
    <cellStyle name="_Model_RAB Мой 2_UPDATE.OREP.KU.2011.MONTHLY.02.TO.1.2" xfId="21"/>
    <cellStyle name="_Model_RAB Мой 3" xfId="2958"/>
    <cellStyle name="_Model_RAB Мой 3 2" xfId="3231"/>
    <cellStyle name="_Model_RAB Мой_46EE.2011(v1.0)" xfId="22"/>
    <cellStyle name="_Model_RAB Мой_46EE.2011(v1.0)_INDEX.STATION.2012(v1.0)_" xfId="23"/>
    <cellStyle name="_Model_RAB Мой_46EE.2011(v1.0)_INDEX.STATION.2012(v2.0)" xfId="24"/>
    <cellStyle name="_Model_RAB Мой_ARMRAZR" xfId="25"/>
    <cellStyle name="_Model_RAB Мой_BALANCE.WARM.2011YEAR.NEW.UPDATE.SCHEME" xfId="26"/>
    <cellStyle name="_Model_RAB Мой_EE.2REK.P2011.4.78(v0.3)" xfId="27"/>
    <cellStyle name="_Model_RAB Мой_INVEST.EE.PLAN.4.78(v0.1)" xfId="28"/>
    <cellStyle name="_Model_RAB Мой_INVEST.EE.PLAN.4.78(v0.3)" xfId="29"/>
    <cellStyle name="_Model_RAB Мой_INVEST.PLAN.4.78(v0.1)" xfId="30"/>
    <cellStyle name="_Model_RAB Мой_INVEST.WARM.PLAN.4.78(v0.1)" xfId="31"/>
    <cellStyle name="_Model_RAB Мой_INVEST_WARM_PLAN" xfId="32"/>
    <cellStyle name="_Model_RAB Мой_NADB.JNVLS.APTEKA.2011(v1.3.3)" xfId="33"/>
    <cellStyle name="_Model_RAB Мой_NADB.JNVLS.APTEKA.2011(v1.3.3)_INDEX.STATION.2012(v1.0)_" xfId="34"/>
    <cellStyle name="_Model_RAB Мой_NADB.JNVLS.APTEKA.2011(v1.3.3)_INDEX.STATION.2012(v2.0)" xfId="35"/>
    <cellStyle name="_Model_RAB Мой_NADB.JNVLS.APTEKA.2011(v1.3.4)" xfId="36"/>
    <cellStyle name="_Model_RAB Мой_NADB.JNVLS.APTEKA.2011(v1.3.4)_INDEX.STATION.2012(v1.0)_" xfId="37"/>
    <cellStyle name="_Model_RAB Мой_NADB.JNVLS.APTEKA.2011(v1.3.4)_INDEX.STATION.2012(v2.0)" xfId="38"/>
    <cellStyle name="_Model_RAB Мой_PR.PROG.WARM.NOTCOMBI.2012.2.16_v1.4(04.04.11) " xfId="39"/>
    <cellStyle name="_Model_RAB Мой_PREDEL.JKH.UTV.2011(v1.0.1)" xfId="40"/>
    <cellStyle name="_Model_RAB Мой_PREDEL.JKH.UTV.2011(v1.0.1)_INDEX.STATION.2012(v1.0)_" xfId="41"/>
    <cellStyle name="_Model_RAB Мой_PREDEL.JKH.UTV.2011(v1.0.1)_INDEX.STATION.2012(v2.0)" xfId="42"/>
    <cellStyle name="_Model_RAB Мой_TEST.TEMPLATE" xfId="43"/>
    <cellStyle name="_Model_RAB Мой_UPDATE.46EE.2011.TO.1.1" xfId="44"/>
    <cellStyle name="_Model_RAB Мой_UPDATE.BALANCE.WARM.2011YEAR.TO.1.1" xfId="45"/>
    <cellStyle name="_Model_RAB Мой_UPDATE.BALANCE.WARM.2011YEAR.TO.1.1_INDEX.STATION.2012(v1.0)_" xfId="46"/>
    <cellStyle name="_Model_RAB Мой_UPDATE.BALANCE.WARM.2011YEAR.TO.1.1_INDEX.STATION.2012(v2.0)" xfId="47"/>
    <cellStyle name="_Model_RAB Мой_UPDATE.BALANCE.WARM.2011YEAR.TO.1.1_OREP.KU.2011.MONTHLY.02(v1.1)" xfId="48"/>
    <cellStyle name="_Model_RAB Мой_UPDATE.BALANCE.WARM.2011YEAR.TO.1.2" xfId="49"/>
    <cellStyle name="_Model_RAB Мой_UPDATE.BALANCE.WARM.2011YEAR.TO.1.4.64" xfId="50"/>
    <cellStyle name="_Model_RAB Мой_UPDATE.BALANCE.WARM.2011YEAR.TO.1.5.64" xfId="51"/>
    <cellStyle name="_Model_RAB Мой_Книга2" xfId="52"/>
    <cellStyle name="_Model_RAB Мой_Книга2 2" xfId="2991"/>
    <cellStyle name="_Model_RAB Мой_Книга2 2 2" xfId="3252"/>
    <cellStyle name="_Model_RAB Мой_Книга2_PR.PROG.WARM.NOTCOMBI.2012.2.16_v1.4(04.04.11) " xfId="53"/>
    <cellStyle name="_Model_RAB_MRSK_svod" xfId="54"/>
    <cellStyle name="_Model_RAB_MRSK_svod 2" xfId="55"/>
    <cellStyle name="_Model_RAB_MRSK_svod 2 2" xfId="3015"/>
    <cellStyle name="_Model_RAB_MRSK_svod 2 2 2" xfId="3258"/>
    <cellStyle name="_Model_RAB_MRSK_svod 2_OREP.KU.2011.MONTHLY.02(v0.1)" xfId="56"/>
    <cellStyle name="_Model_RAB_MRSK_svod 2_OREP.KU.2011.MONTHLY.02(v0.4)" xfId="57"/>
    <cellStyle name="_Model_RAB_MRSK_svod 2_OREP.KU.2011.MONTHLY.11(v1.4)" xfId="58"/>
    <cellStyle name="_Model_RAB_MRSK_svod 2_OREP.KU.2011.MONTHLY.11(v1.4) 2" xfId="2949"/>
    <cellStyle name="_Model_RAB_MRSK_svod 2_OREP.KU.2011.MONTHLY.11(v1.4) 2 2" xfId="3228"/>
    <cellStyle name="_Model_RAB_MRSK_svod 2_OREP.KU.2011.MONTHLY.11(v1.4)_UPDATE.BALANCE.WARM.2012YEAR.TO.1.1" xfId="59"/>
    <cellStyle name="_Model_RAB_MRSK_svod 2_UPDATE.BALANCE.WARM.2012YEAR.TO.1.1" xfId="60"/>
    <cellStyle name="_Model_RAB_MRSK_svod 2_UPDATE.OREP.KU.2011.MONTHLY.02.TO.1.2" xfId="61"/>
    <cellStyle name="_Model_RAB_MRSK_svod 3" xfId="2964"/>
    <cellStyle name="_Model_RAB_MRSK_svod 3 2" xfId="3235"/>
    <cellStyle name="_Model_RAB_MRSK_svod_46EE.2011(v1.0)" xfId="62"/>
    <cellStyle name="_Model_RAB_MRSK_svod_46EE.2011(v1.0)_INDEX.STATION.2012(v1.0)_" xfId="63"/>
    <cellStyle name="_Model_RAB_MRSK_svod_46EE.2011(v1.0)_INDEX.STATION.2012(v2.0)" xfId="64"/>
    <cellStyle name="_Model_RAB_MRSK_svod_ARMRAZR" xfId="65"/>
    <cellStyle name="_Model_RAB_MRSK_svod_BALANCE.WARM.2011YEAR.NEW.UPDATE.SCHEME" xfId="66"/>
    <cellStyle name="_Model_RAB_MRSK_svod_EE.2REK.P2011.4.78(v0.3)" xfId="67"/>
    <cellStyle name="_Model_RAB_MRSK_svod_INVEST.EE.PLAN.4.78(v0.1)" xfId="68"/>
    <cellStyle name="_Model_RAB_MRSK_svod_INVEST.EE.PLAN.4.78(v0.3)" xfId="69"/>
    <cellStyle name="_Model_RAB_MRSK_svod_INVEST.PLAN.4.78(v0.1)" xfId="70"/>
    <cellStyle name="_Model_RAB_MRSK_svod_INVEST.WARM.PLAN.4.78(v0.1)" xfId="71"/>
    <cellStyle name="_Model_RAB_MRSK_svod_INVEST_WARM_PLAN" xfId="72"/>
    <cellStyle name="_Model_RAB_MRSK_svod_NADB.JNVLS.APTEKA.2011(v1.3.3)" xfId="73"/>
    <cellStyle name="_Model_RAB_MRSK_svod_NADB.JNVLS.APTEKA.2011(v1.3.3)_INDEX.STATION.2012(v1.0)_" xfId="74"/>
    <cellStyle name="_Model_RAB_MRSK_svod_NADB.JNVLS.APTEKA.2011(v1.3.3)_INDEX.STATION.2012(v2.0)" xfId="75"/>
    <cellStyle name="_Model_RAB_MRSK_svod_NADB.JNVLS.APTEKA.2011(v1.3.4)" xfId="76"/>
    <cellStyle name="_Model_RAB_MRSK_svod_NADB.JNVLS.APTEKA.2011(v1.3.4)_INDEX.STATION.2012(v1.0)_" xfId="77"/>
    <cellStyle name="_Model_RAB_MRSK_svod_NADB.JNVLS.APTEKA.2011(v1.3.4)_INDEX.STATION.2012(v2.0)" xfId="78"/>
    <cellStyle name="_Model_RAB_MRSK_svod_PR.PROG.WARM.NOTCOMBI.2012.2.16_v1.4(04.04.11) " xfId="79"/>
    <cellStyle name="_Model_RAB_MRSK_svod_PREDEL.JKH.UTV.2011(v1.0.1)" xfId="80"/>
    <cellStyle name="_Model_RAB_MRSK_svod_PREDEL.JKH.UTV.2011(v1.0.1)_INDEX.STATION.2012(v1.0)_" xfId="81"/>
    <cellStyle name="_Model_RAB_MRSK_svod_PREDEL.JKH.UTV.2011(v1.0.1)_INDEX.STATION.2012(v2.0)" xfId="82"/>
    <cellStyle name="_Model_RAB_MRSK_svod_TEST.TEMPLATE" xfId="83"/>
    <cellStyle name="_Model_RAB_MRSK_svod_UPDATE.46EE.2011.TO.1.1" xfId="84"/>
    <cellStyle name="_Model_RAB_MRSK_svod_UPDATE.BALANCE.WARM.2011YEAR.TO.1.1" xfId="85"/>
    <cellStyle name="_Model_RAB_MRSK_svod_UPDATE.BALANCE.WARM.2011YEAR.TO.1.1_INDEX.STATION.2012(v1.0)_" xfId="86"/>
    <cellStyle name="_Model_RAB_MRSK_svod_UPDATE.BALANCE.WARM.2011YEAR.TO.1.1_INDEX.STATION.2012(v2.0)" xfId="87"/>
    <cellStyle name="_Model_RAB_MRSK_svod_UPDATE.BALANCE.WARM.2011YEAR.TO.1.1_OREP.KU.2011.MONTHLY.02(v1.1)" xfId="88"/>
    <cellStyle name="_Model_RAB_MRSK_svod_UPDATE.BALANCE.WARM.2011YEAR.TO.1.2" xfId="89"/>
    <cellStyle name="_Model_RAB_MRSK_svod_UPDATE.BALANCE.WARM.2011YEAR.TO.1.4.64" xfId="90"/>
    <cellStyle name="_Model_RAB_MRSK_svod_UPDATE.BALANCE.WARM.2011YEAR.TO.1.5.64" xfId="91"/>
    <cellStyle name="_Model_RAB_MRSK_svod_Книга2" xfId="92"/>
    <cellStyle name="_Model_RAB_MRSK_svod_Книга2 2" xfId="3017"/>
    <cellStyle name="_Model_RAB_MRSK_svod_Книга2 2 2" xfId="3259"/>
    <cellStyle name="_Model_RAB_MRSK_svod_Книга2_PR.PROG.WARM.NOTCOMBI.2012.2.16_v1.4(04.04.11) " xfId="93"/>
    <cellStyle name="_Plug" xfId="94"/>
    <cellStyle name="_АРМ_БП_АО Сахэнерго 1" xfId="95"/>
    <cellStyle name="_Баланс  прогнозный 2 квартал" xfId="96"/>
    <cellStyle name="_Баланс 2005г прогнозный 2 квартал" xfId="97"/>
    <cellStyle name="_Бюджет2006_ПОКАЗАТЕЛИ СВОДНЫЕ" xfId="98"/>
    <cellStyle name="_ВО ОП ТЭС-ОТ- 2007" xfId="99"/>
    <cellStyle name="_ВФ ОАО ТЭС-ОТ- 2009" xfId="100"/>
    <cellStyle name="_выручка по присоединениям2" xfId="101"/>
    <cellStyle name="_Договор аренды ЯЭ с разбивкой" xfId="102"/>
    <cellStyle name="_Защита ФЗП" xfId="103"/>
    <cellStyle name="_Исходные данные для модели" xfId="104"/>
    <cellStyle name="_Консолидация-2008-проект-new" xfId="105"/>
    <cellStyle name="_МОДЕЛЬ_1 (2)" xfId="106"/>
    <cellStyle name="_МОДЕЛЬ_1 (2) 2" xfId="107"/>
    <cellStyle name="_МОДЕЛЬ_1 (2) 2 2" xfId="3025"/>
    <cellStyle name="_МОДЕЛЬ_1 (2) 2 2 2" xfId="3260"/>
    <cellStyle name="_МОДЕЛЬ_1 (2) 2_OREP.KU.2011.MONTHLY.02(v0.1)" xfId="108"/>
    <cellStyle name="_МОДЕЛЬ_1 (2) 2_OREP.KU.2011.MONTHLY.02(v0.4)" xfId="109"/>
    <cellStyle name="_МОДЕЛЬ_1 (2) 2_OREP.KU.2011.MONTHLY.11(v1.4)" xfId="110"/>
    <cellStyle name="_МОДЕЛЬ_1 (2) 2_OREP.KU.2011.MONTHLY.11(v1.4) 2" xfId="2955"/>
    <cellStyle name="_МОДЕЛЬ_1 (2) 2_OREP.KU.2011.MONTHLY.11(v1.4) 2 2" xfId="3230"/>
    <cellStyle name="_МОДЕЛЬ_1 (2) 2_OREP.KU.2011.MONTHLY.11(v1.4)_UPDATE.BALANCE.WARM.2012YEAR.TO.1.1" xfId="111"/>
    <cellStyle name="_МОДЕЛЬ_1 (2) 2_UPDATE.BALANCE.WARM.2012YEAR.TO.1.1" xfId="112"/>
    <cellStyle name="_МОДЕЛЬ_1 (2) 2_UPDATE.OREP.KU.2011.MONTHLY.02.TO.1.2" xfId="113"/>
    <cellStyle name="_МОДЕЛЬ_1 (2) 3" xfId="2941"/>
    <cellStyle name="_МОДЕЛЬ_1 (2) 3 2" xfId="3225"/>
    <cellStyle name="_МОДЕЛЬ_1 (2)_46EE.2011(v1.0)" xfId="114"/>
    <cellStyle name="_МОДЕЛЬ_1 (2)_46EE.2011(v1.0)_INDEX.STATION.2012(v1.0)_" xfId="115"/>
    <cellStyle name="_МОДЕЛЬ_1 (2)_46EE.2011(v1.0)_INDEX.STATION.2012(v2.0)" xfId="116"/>
    <cellStyle name="_МОДЕЛЬ_1 (2)_ARMRAZR" xfId="117"/>
    <cellStyle name="_МОДЕЛЬ_1 (2)_BALANCE.WARM.2011YEAR.NEW.UPDATE.SCHEME" xfId="118"/>
    <cellStyle name="_МОДЕЛЬ_1 (2)_EE.2REK.P2011.4.78(v0.3)" xfId="119"/>
    <cellStyle name="_МОДЕЛЬ_1 (2)_INVEST.EE.PLAN.4.78(v0.1)" xfId="120"/>
    <cellStyle name="_МОДЕЛЬ_1 (2)_INVEST.EE.PLAN.4.78(v0.3)" xfId="121"/>
    <cellStyle name="_МОДЕЛЬ_1 (2)_INVEST.PLAN.4.78(v0.1)" xfId="122"/>
    <cellStyle name="_МОДЕЛЬ_1 (2)_INVEST.WARM.PLAN.4.78(v0.1)" xfId="123"/>
    <cellStyle name="_МОДЕЛЬ_1 (2)_INVEST_WARM_PLAN" xfId="124"/>
    <cellStyle name="_МОДЕЛЬ_1 (2)_NADB.JNVLS.APTEKA.2011(v1.3.3)" xfId="125"/>
    <cellStyle name="_МОДЕЛЬ_1 (2)_NADB.JNVLS.APTEKA.2011(v1.3.3)_INDEX.STATION.2012(v1.0)_" xfId="126"/>
    <cellStyle name="_МОДЕЛЬ_1 (2)_NADB.JNVLS.APTEKA.2011(v1.3.3)_INDEX.STATION.2012(v2.0)" xfId="127"/>
    <cellStyle name="_МОДЕЛЬ_1 (2)_NADB.JNVLS.APTEKA.2011(v1.3.4)" xfId="128"/>
    <cellStyle name="_МОДЕЛЬ_1 (2)_NADB.JNVLS.APTEKA.2011(v1.3.4)_INDEX.STATION.2012(v1.0)_" xfId="129"/>
    <cellStyle name="_МОДЕЛЬ_1 (2)_NADB.JNVLS.APTEKA.2011(v1.3.4)_INDEX.STATION.2012(v2.0)" xfId="130"/>
    <cellStyle name="_МОДЕЛЬ_1 (2)_PR.PROG.WARM.NOTCOMBI.2012.2.16_v1.4(04.04.11) " xfId="131"/>
    <cellStyle name="_МОДЕЛЬ_1 (2)_PREDEL.JKH.UTV.2011(v1.0.1)" xfId="132"/>
    <cellStyle name="_МОДЕЛЬ_1 (2)_PREDEL.JKH.UTV.2011(v1.0.1)_INDEX.STATION.2012(v1.0)_" xfId="133"/>
    <cellStyle name="_МОДЕЛЬ_1 (2)_PREDEL.JKH.UTV.2011(v1.0.1)_INDEX.STATION.2012(v2.0)" xfId="134"/>
    <cellStyle name="_МОДЕЛЬ_1 (2)_TEST.TEMPLATE" xfId="135"/>
    <cellStyle name="_МОДЕЛЬ_1 (2)_UPDATE.46EE.2011.TO.1.1" xfId="136"/>
    <cellStyle name="_МОДЕЛЬ_1 (2)_UPDATE.BALANCE.WARM.2011YEAR.TO.1.1" xfId="137"/>
    <cellStyle name="_МОДЕЛЬ_1 (2)_UPDATE.BALANCE.WARM.2011YEAR.TO.1.1_INDEX.STATION.2012(v1.0)_" xfId="138"/>
    <cellStyle name="_МОДЕЛЬ_1 (2)_UPDATE.BALANCE.WARM.2011YEAR.TO.1.1_INDEX.STATION.2012(v2.0)" xfId="139"/>
    <cellStyle name="_МОДЕЛЬ_1 (2)_UPDATE.BALANCE.WARM.2011YEAR.TO.1.1_OREP.KU.2011.MONTHLY.02(v1.1)" xfId="140"/>
    <cellStyle name="_МОДЕЛЬ_1 (2)_UPDATE.BALANCE.WARM.2011YEAR.TO.1.2" xfId="141"/>
    <cellStyle name="_МОДЕЛЬ_1 (2)_UPDATE.BALANCE.WARM.2011YEAR.TO.1.4.64" xfId="142"/>
    <cellStyle name="_МОДЕЛЬ_1 (2)_UPDATE.BALANCE.WARM.2011YEAR.TO.1.5.64" xfId="143"/>
    <cellStyle name="_МОДЕЛЬ_1 (2)_Книга2" xfId="144"/>
    <cellStyle name="_МОДЕЛЬ_1 (2)_Книга2 2" xfId="3001"/>
    <cellStyle name="_МОДЕЛЬ_1 (2)_Книга2 2 2" xfId="3254"/>
    <cellStyle name="_МОДЕЛЬ_1 (2)_Книга2_PR.PROG.WARM.NOTCOMBI.2012.2.16_v1.4(04.04.11) " xfId="145"/>
    <cellStyle name="_НВВ 2009 постатейно свод по филиалам_09_02_09" xfId="146"/>
    <cellStyle name="_НВВ 2009 постатейно свод по филиалам_для Валентина" xfId="147"/>
    <cellStyle name="_Омск" xfId="148"/>
    <cellStyle name="_ОТ ИД 2009" xfId="149"/>
    <cellStyle name="_пр 5 тариф RAB" xfId="150"/>
    <cellStyle name="_пр 5 тариф RAB 2" xfId="151"/>
    <cellStyle name="_пр 5 тариф RAB 2 2" xfId="2940"/>
    <cellStyle name="_пр 5 тариф RAB 2 2 2" xfId="3224"/>
    <cellStyle name="_пр 5 тариф RAB 2_OREP.KU.2011.MONTHLY.02(v0.1)" xfId="152"/>
    <cellStyle name="_пр 5 тариф RAB 2_OREP.KU.2011.MONTHLY.02(v0.4)" xfId="153"/>
    <cellStyle name="_пр 5 тариф RAB 2_OREP.KU.2011.MONTHLY.11(v1.4)" xfId="154"/>
    <cellStyle name="_пр 5 тариф RAB 2_OREP.KU.2011.MONTHLY.11(v1.4) 2" xfId="2965"/>
    <cellStyle name="_пр 5 тариф RAB 2_OREP.KU.2011.MONTHLY.11(v1.4) 2 2" xfId="3236"/>
    <cellStyle name="_пр 5 тариф RAB 2_OREP.KU.2011.MONTHLY.11(v1.4)_UPDATE.BALANCE.WARM.2012YEAR.TO.1.1" xfId="155"/>
    <cellStyle name="_пр 5 тариф RAB 2_UPDATE.BALANCE.WARM.2012YEAR.TO.1.1" xfId="156"/>
    <cellStyle name="_пр 5 тариф RAB 2_UPDATE.OREP.KU.2011.MONTHLY.02.TO.1.2" xfId="157"/>
    <cellStyle name="_пр 5 тариф RAB 3" xfId="3026"/>
    <cellStyle name="_пр 5 тариф RAB 3 2" xfId="3261"/>
    <cellStyle name="_пр 5 тариф RAB_46EE.2011(v1.0)" xfId="158"/>
    <cellStyle name="_пр 5 тариф RAB_46EE.2011(v1.0)_INDEX.STATION.2012(v1.0)_" xfId="159"/>
    <cellStyle name="_пр 5 тариф RAB_46EE.2011(v1.0)_INDEX.STATION.2012(v2.0)" xfId="160"/>
    <cellStyle name="_пр 5 тариф RAB_ARMRAZR" xfId="161"/>
    <cellStyle name="_пр 5 тариф RAB_BALANCE.WARM.2011YEAR.NEW.UPDATE.SCHEME" xfId="162"/>
    <cellStyle name="_пр 5 тариф RAB_EE.2REK.P2011.4.78(v0.3)" xfId="163"/>
    <cellStyle name="_пр 5 тариф RAB_INVEST.EE.PLAN.4.78(v0.1)" xfId="164"/>
    <cellStyle name="_пр 5 тариф RAB_INVEST.EE.PLAN.4.78(v0.3)" xfId="165"/>
    <cellStyle name="_пр 5 тариф RAB_INVEST.PLAN.4.78(v0.1)" xfId="166"/>
    <cellStyle name="_пр 5 тариф RAB_INVEST.WARM.PLAN.4.78(v0.1)" xfId="167"/>
    <cellStyle name="_пр 5 тариф RAB_INVEST_WARM_PLAN" xfId="168"/>
    <cellStyle name="_пр 5 тариф RAB_NADB.JNVLS.APTEKA.2011(v1.3.3)" xfId="169"/>
    <cellStyle name="_пр 5 тариф RAB_NADB.JNVLS.APTEKA.2011(v1.3.3)_INDEX.STATION.2012(v1.0)_" xfId="170"/>
    <cellStyle name="_пр 5 тариф RAB_NADB.JNVLS.APTEKA.2011(v1.3.3)_INDEX.STATION.2012(v2.0)" xfId="171"/>
    <cellStyle name="_пр 5 тариф RAB_NADB.JNVLS.APTEKA.2011(v1.3.4)" xfId="172"/>
    <cellStyle name="_пр 5 тариф RAB_NADB.JNVLS.APTEKA.2011(v1.3.4)_INDEX.STATION.2012(v1.0)_" xfId="173"/>
    <cellStyle name="_пр 5 тариф RAB_NADB.JNVLS.APTEKA.2011(v1.3.4)_INDEX.STATION.2012(v2.0)" xfId="174"/>
    <cellStyle name="_пр 5 тариф RAB_PR.PROG.WARM.NOTCOMBI.2012.2.16_v1.4(04.04.11) " xfId="175"/>
    <cellStyle name="_пр 5 тариф RAB_PREDEL.JKH.UTV.2011(v1.0.1)" xfId="176"/>
    <cellStyle name="_пр 5 тариф RAB_PREDEL.JKH.UTV.2011(v1.0.1)_INDEX.STATION.2012(v1.0)_" xfId="177"/>
    <cellStyle name="_пр 5 тариф RAB_PREDEL.JKH.UTV.2011(v1.0.1)_INDEX.STATION.2012(v2.0)" xfId="178"/>
    <cellStyle name="_пр 5 тариф RAB_TEST.TEMPLATE" xfId="179"/>
    <cellStyle name="_пр 5 тариф RAB_UPDATE.46EE.2011.TO.1.1" xfId="180"/>
    <cellStyle name="_пр 5 тариф RAB_UPDATE.BALANCE.WARM.2011YEAR.TO.1.1" xfId="181"/>
    <cellStyle name="_пр 5 тариф RAB_UPDATE.BALANCE.WARM.2011YEAR.TO.1.1_INDEX.STATION.2012(v1.0)_" xfId="182"/>
    <cellStyle name="_пр 5 тариф RAB_UPDATE.BALANCE.WARM.2011YEAR.TO.1.1_INDEX.STATION.2012(v2.0)" xfId="183"/>
    <cellStyle name="_пр 5 тариф RAB_UPDATE.BALANCE.WARM.2011YEAR.TO.1.1_OREP.KU.2011.MONTHLY.02(v1.1)" xfId="184"/>
    <cellStyle name="_пр 5 тариф RAB_UPDATE.BALANCE.WARM.2011YEAR.TO.1.2" xfId="185"/>
    <cellStyle name="_пр 5 тариф RAB_UPDATE.BALANCE.WARM.2011YEAR.TO.1.4.64" xfId="186"/>
    <cellStyle name="_пр 5 тариф RAB_UPDATE.BALANCE.WARM.2011YEAR.TO.1.5.64" xfId="187"/>
    <cellStyle name="_пр 5 тариф RAB_Книга2" xfId="188"/>
    <cellStyle name="_пр 5 тариф RAB_Книга2 2" xfId="3012"/>
    <cellStyle name="_пр 5 тариф RAB_Книга2 2 2" xfId="3256"/>
    <cellStyle name="_пр 5 тариф RAB_Книга2_PR.PROG.WARM.NOTCOMBI.2012.2.16_v1.4(04.04.11) " xfId="189"/>
    <cellStyle name="_Предожение _ДБП_2009 г ( согласованные БП)  (2)" xfId="190"/>
    <cellStyle name="_Приложение 2 0806 факт" xfId="191"/>
    <cellStyle name="_Приложение МТС-3-КС" xfId="192"/>
    <cellStyle name="_Приложение-МТС--2-1" xfId="193"/>
    <cellStyle name="_ПФР 2005г" xfId="194"/>
    <cellStyle name="_Расчет RAB_22072008" xfId="195"/>
    <cellStyle name="_Расчет RAB_22072008 2" xfId="196"/>
    <cellStyle name="_Расчет RAB_22072008 2 2" xfId="2950"/>
    <cellStyle name="_Расчет RAB_22072008 2 2 2" xfId="3229"/>
    <cellStyle name="_Расчет RAB_22072008 2_OREP.KU.2011.MONTHLY.02(v0.1)" xfId="197"/>
    <cellStyle name="_Расчет RAB_22072008 2_OREP.KU.2011.MONTHLY.02(v0.4)" xfId="198"/>
    <cellStyle name="_Расчет RAB_22072008 2_OREP.KU.2011.MONTHLY.11(v1.4)" xfId="199"/>
    <cellStyle name="_Расчет RAB_22072008 2_OREP.KU.2011.MONTHLY.11(v1.4) 2" xfId="2959"/>
    <cellStyle name="_Расчет RAB_22072008 2_OREP.KU.2011.MONTHLY.11(v1.4) 2 2" xfId="3232"/>
    <cellStyle name="_Расчет RAB_22072008 2_OREP.KU.2011.MONTHLY.11(v1.4)_UPDATE.BALANCE.WARM.2012YEAR.TO.1.1" xfId="200"/>
    <cellStyle name="_Расчет RAB_22072008 2_UPDATE.BALANCE.WARM.2012YEAR.TO.1.1" xfId="201"/>
    <cellStyle name="_Расчет RAB_22072008 2_UPDATE.OREP.KU.2011.MONTHLY.02.TO.1.2" xfId="202"/>
    <cellStyle name="_Расчет RAB_22072008 3" xfId="2985"/>
    <cellStyle name="_Расчет RAB_22072008 3 2" xfId="3248"/>
    <cellStyle name="_Расчет RAB_22072008_46EE.2011(v1.0)" xfId="203"/>
    <cellStyle name="_Расчет RAB_22072008_46EE.2011(v1.0)_INDEX.STATION.2012(v1.0)_" xfId="204"/>
    <cellStyle name="_Расчет RAB_22072008_46EE.2011(v1.0)_INDEX.STATION.2012(v2.0)" xfId="205"/>
    <cellStyle name="_Расчет RAB_22072008_ARMRAZR" xfId="206"/>
    <cellStyle name="_Расчет RAB_22072008_BALANCE.WARM.2011YEAR.NEW.UPDATE.SCHEME" xfId="207"/>
    <cellStyle name="_Расчет RAB_22072008_EE.2REK.P2011.4.78(v0.3)" xfId="208"/>
    <cellStyle name="_Расчет RAB_22072008_INVEST.EE.PLAN.4.78(v0.1)" xfId="209"/>
    <cellStyle name="_Расчет RAB_22072008_INVEST.EE.PLAN.4.78(v0.3)" xfId="210"/>
    <cellStyle name="_Расчет RAB_22072008_INVEST.PLAN.4.78(v0.1)" xfId="211"/>
    <cellStyle name="_Расчет RAB_22072008_INVEST.WARM.PLAN.4.78(v0.1)" xfId="212"/>
    <cellStyle name="_Расчет RAB_22072008_INVEST_WARM_PLAN" xfId="213"/>
    <cellStyle name="_Расчет RAB_22072008_NADB.JNVLS.APTEKA.2011(v1.3.3)" xfId="214"/>
    <cellStyle name="_Расчет RAB_22072008_NADB.JNVLS.APTEKA.2011(v1.3.3)_INDEX.STATION.2012(v1.0)_" xfId="215"/>
    <cellStyle name="_Расчет RAB_22072008_NADB.JNVLS.APTEKA.2011(v1.3.3)_INDEX.STATION.2012(v2.0)" xfId="216"/>
    <cellStyle name="_Расчет RAB_22072008_NADB.JNVLS.APTEKA.2011(v1.3.4)" xfId="217"/>
    <cellStyle name="_Расчет RAB_22072008_NADB.JNVLS.APTEKA.2011(v1.3.4)_INDEX.STATION.2012(v1.0)_" xfId="218"/>
    <cellStyle name="_Расчет RAB_22072008_NADB.JNVLS.APTEKA.2011(v1.3.4)_INDEX.STATION.2012(v2.0)" xfId="219"/>
    <cellStyle name="_Расчет RAB_22072008_PR.PROG.WARM.NOTCOMBI.2012.2.16_v1.4(04.04.11) " xfId="220"/>
    <cellStyle name="_Расчет RAB_22072008_PREDEL.JKH.UTV.2011(v1.0.1)" xfId="221"/>
    <cellStyle name="_Расчет RAB_22072008_PREDEL.JKH.UTV.2011(v1.0.1)_INDEX.STATION.2012(v1.0)_" xfId="222"/>
    <cellStyle name="_Расчет RAB_22072008_PREDEL.JKH.UTV.2011(v1.0.1)_INDEX.STATION.2012(v2.0)" xfId="223"/>
    <cellStyle name="_Расчет RAB_22072008_TEST.TEMPLATE" xfId="224"/>
    <cellStyle name="_Расчет RAB_22072008_UPDATE.46EE.2011.TO.1.1" xfId="225"/>
    <cellStyle name="_Расчет RAB_22072008_UPDATE.BALANCE.WARM.2011YEAR.TO.1.1" xfId="226"/>
    <cellStyle name="_Расчет RAB_22072008_UPDATE.BALANCE.WARM.2011YEAR.TO.1.1_INDEX.STATION.2012(v1.0)_" xfId="227"/>
    <cellStyle name="_Расчет RAB_22072008_UPDATE.BALANCE.WARM.2011YEAR.TO.1.1_INDEX.STATION.2012(v2.0)" xfId="228"/>
    <cellStyle name="_Расчет RAB_22072008_UPDATE.BALANCE.WARM.2011YEAR.TO.1.1_OREP.KU.2011.MONTHLY.02(v1.1)" xfId="229"/>
    <cellStyle name="_Расчет RAB_22072008_UPDATE.BALANCE.WARM.2011YEAR.TO.1.2" xfId="230"/>
    <cellStyle name="_Расчет RAB_22072008_UPDATE.BALANCE.WARM.2011YEAR.TO.1.4.64" xfId="231"/>
    <cellStyle name="_Расчет RAB_22072008_UPDATE.BALANCE.WARM.2011YEAR.TO.1.5.64" xfId="232"/>
    <cellStyle name="_Расчет RAB_22072008_Книга2" xfId="233"/>
    <cellStyle name="_Расчет RAB_22072008_Книга2 2" xfId="2938"/>
    <cellStyle name="_Расчет RAB_22072008_Книга2 2 2" xfId="3222"/>
    <cellStyle name="_Расчет RAB_22072008_Книга2_PR.PROG.WARM.NOTCOMBI.2012.2.16_v1.4(04.04.11) " xfId="234"/>
    <cellStyle name="_Расчет RAB_Лен и МОЭСК_с 2010 года_14.04.2009_со сглаж_version 3.0_без ФСК" xfId="235"/>
    <cellStyle name="_Расчет RAB_Лен и МОЭСК_с 2010 года_14.04.2009_со сглаж_version 3.0_без ФСК 2" xfId="236"/>
    <cellStyle name="_Расчет RAB_Лен и МОЭСК_с 2010 года_14.04.2009_со сглаж_version 3.0_без ФСК 2 2" xfId="2966"/>
    <cellStyle name="_Расчет RAB_Лен и МОЭСК_с 2010 года_14.04.2009_со сглаж_version 3.0_без ФСК 2 2 2" xfId="3237"/>
    <cellStyle name="_Расчет RAB_Лен и МОЭСК_с 2010 года_14.04.2009_со сглаж_version 3.0_без ФСК 2_OREP.KU.2011.MONTHLY.02(v0.1)" xfId="237"/>
    <cellStyle name="_Расчет RAB_Лен и МОЭСК_с 2010 года_14.04.2009_со сглаж_version 3.0_без ФСК 2_OREP.KU.2011.MONTHLY.02(v0.4)" xfId="238"/>
    <cellStyle name="_Расчет RAB_Лен и МОЭСК_с 2010 года_14.04.2009_со сглаж_version 3.0_без ФСК 2_OREP.KU.2011.MONTHLY.11(v1.4)" xfId="239"/>
    <cellStyle name="_Расчет RAB_Лен и МОЭСК_с 2010 года_14.04.2009_со сглаж_version 3.0_без ФСК 2_OREP.KU.2011.MONTHLY.11(v1.4) 2" xfId="2968"/>
    <cellStyle name="_Расчет RAB_Лен и МОЭСК_с 2010 года_14.04.2009_со сглаж_version 3.0_без ФСК 2_OREP.KU.2011.MONTHLY.11(v1.4) 2 2" xfId="3238"/>
    <cellStyle name="_Расчет RAB_Лен и МОЭСК_с 2010 года_14.04.2009_со сглаж_version 3.0_без ФСК 2_OREP.KU.2011.MONTHLY.11(v1.4)_UPDATE.BALANCE.WARM.2012YEAR.TO.1.1" xfId="240"/>
    <cellStyle name="_Расчет RAB_Лен и МОЭСК_с 2010 года_14.04.2009_со сглаж_version 3.0_без ФСК 2_UPDATE.BALANCE.WARM.2012YEAR.TO.1.1" xfId="241"/>
    <cellStyle name="_Расчет RAB_Лен и МОЭСК_с 2010 года_14.04.2009_со сглаж_version 3.0_без ФСК 2_UPDATE.OREP.KU.2011.MONTHLY.02.TO.1.2" xfId="242"/>
    <cellStyle name="_Расчет RAB_Лен и МОЭСК_с 2010 года_14.04.2009_со сглаж_version 3.0_без ФСК 3" xfId="2990"/>
    <cellStyle name="_Расчет RAB_Лен и МОЭСК_с 2010 года_14.04.2009_со сглаж_version 3.0_без ФСК 3 2" xfId="3251"/>
    <cellStyle name="_Расчет RAB_Лен и МОЭСК_с 2010 года_14.04.2009_со сглаж_version 3.0_без ФСК_46EE.2011(v1.0)" xfId="243"/>
    <cellStyle name="_Расчет RAB_Лен и МОЭСК_с 2010 года_14.04.2009_со сглаж_version 3.0_без ФСК_46EE.2011(v1.0)_INDEX.STATION.2012(v1.0)_" xfId="244"/>
    <cellStyle name="_Расчет RAB_Лен и МОЭСК_с 2010 года_14.04.2009_со сглаж_version 3.0_без ФСК_46EE.2011(v1.0)_INDEX.STATION.2012(v2.0)" xfId="245"/>
    <cellStyle name="_Расчет RAB_Лен и МОЭСК_с 2010 года_14.04.2009_со сглаж_version 3.0_без ФСК_ARMRAZR" xfId="246"/>
    <cellStyle name="_Расчет RAB_Лен и МОЭСК_с 2010 года_14.04.2009_со сглаж_version 3.0_без ФСК_BALANCE.WARM.2011YEAR.NEW.UPDATE.SCHEME" xfId="247"/>
    <cellStyle name="_Расчет RAB_Лен и МОЭСК_с 2010 года_14.04.2009_со сглаж_version 3.0_без ФСК_EE.2REK.P2011.4.78(v0.3)" xfId="248"/>
    <cellStyle name="_Расчет RAB_Лен и МОЭСК_с 2010 года_14.04.2009_со сглаж_version 3.0_без ФСК_INVEST.EE.PLAN.4.78(v0.1)" xfId="249"/>
    <cellStyle name="_Расчет RAB_Лен и МОЭСК_с 2010 года_14.04.2009_со сглаж_version 3.0_без ФСК_INVEST.EE.PLAN.4.78(v0.3)" xfId="250"/>
    <cellStyle name="_Расчет RAB_Лен и МОЭСК_с 2010 года_14.04.2009_со сглаж_version 3.0_без ФСК_INVEST.PLAN.4.78(v0.1)" xfId="251"/>
    <cellStyle name="_Расчет RAB_Лен и МОЭСК_с 2010 года_14.04.2009_со сглаж_version 3.0_без ФСК_INVEST.WARM.PLAN.4.78(v0.1)" xfId="252"/>
    <cellStyle name="_Расчет RAB_Лен и МОЭСК_с 2010 года_14.04.2009_со сглаж_version 3.0_без ФСК_INVEST_WARM_PLAN" xfId="253"/>
    <cellStyle name="_Расчет RAB_Лен и МОЭСК_с 2010 года_14.04.2009_со сглаж_version 3.0_без ФСК_NADB.JNVLS.APTEKA.2011(v1.3.3)" xfId="254"/>
    <cellStyle name="_Расчет RAB_Лен и МОЭСК_с 2010 года_14.04.2009_со сглаж_version 3.0_без ФСК_NADB.JNVLS.APTEKA.2011(v1.3.3)_INDEX.STATION.2012(v1.0)_" xfId="255"/>
    <cellStyle name="_Расчет RAB_Лен и МОЭСК_с 2010 года_14.04.2009_со сглаж_version 3.0_без ФСК_NADB.JNVLS.APTEKA.2011(v1.3.3)_INDEX.STATION.2012(v2.0)" xfId="256"/>
    <cellStyle name="_Расчет RAB_Лен и МОЭСК_с 2010 года_14.04.2009_со сглаж_version 3.0_без ФСК_NADB.JNVLS.APTEKA.2011(v1.3.4)" xfId="257"/>
    <cellStyle name="_Расчет RAB_Лен и МОЭСК_с 2010 года_14.04.2009_со сглаж_version 3.0_без ФСК_NADB.JNVLS.APTEKA.2011(v1.3.4)_INDEX.STATION.2012(v1.0)_" xfId="258"/>
    <cellStyle name="_Расчет RAB_Лен и МОЭСК_с 2010 года_14.04.2009_со сглаж_version 3.0_без ФСК_NADB.JNVLS.APTEKA.2011(v1.3.4)_INDEX.STATION.2012(v2.0)" xfId="259"/>
    <cellStyle name="_Расчет RAB_Лен и МОЭСК_с 2010 года_14.04.2009_со сглаж_version 3.0_без ФСК_PR.PROG.WARM.NOTCOMBI.2012.2.16_v1.4(04.04.11) " xfId="260"/>
    <cellStyle name="_Расчет RAB_Лен и МОЭСК_с 2010 года_14.04.2009_со сглаж_version 3.0_без ФСК_PREDEL.JKH.UTV.2011(v1.0.1)" xfId="261"/>
    <cellStyle name="_Расчет RAB_Лен и МОЭСК_с 2010 года_14.04.2009_со сглаж_version 3.0_без ФСК_PREDEL.JKH.UTV.2011(v1.0.1)_INDEX.STATION.2012(v1.0)_" xfId="262"/>
    <cellStyle name="_Расчет RAB_Лен и МОЭСК_с 2010 года_14.04.2009_со сглаж_version 3.0_без ФСК_PREDEL.JKH.UTV.2011(v1.0.1)_INDEX.STATION.2012(v2.0)" xfId="263"/>
    <cellStyle name="_Расчет RAB_Лен и МОЭСК_с 2010 года_14.04.2009_со сглаж_version 3.0_без ФСК_TEST.TEMPLATE" xfId="264"/>
    <cellStyle name="_Расчет RAB_Лен и МОЭСК_с 2010 года_14.04.2009_со сглаж_version 3.0_без ФСК_UPDATE.46EE.2011.TO.1.1" xfId="265"/>
    <cellStyle name="_Расчет RAB_Лен и МОЭСК_с 2010 года_14.04.2009_со сглаж_version 3.0_без ФСК_UPDATE.BALANCE.WARM.2011YEAR.TO.1.1" xfId="266"/>
    <cellStyle name="_Расчет RAB_Лен и МОЭСК_с 2010 года_14.04.2009_со сглаж_version 3.0_без ФСК_UPDATE.BALANCE.WARM.2011YEAR.TO.1.1_INDEX.STATION.2012(v1.0)_" xfId="267"/>
    <cellStyle name="_Расчет RAB_Лен и МОЭСК_с 2010 года_14.04.2009_со сглаж_version 3.0_без ФСК_UPDATE.BALANCE.WARM.2011YEAR.TO.1.1_INDEX.STATION.2012(v2.0)" xfId="268"/>
    <cellStyle name="_Расчет RAB_Лен и МОЭСК_с 2010 года_14.04.2009_со сглаж_version 3.0_без ФСК_UPDATE.BALANCE.WARM.2011YEAR.TO.1.1_OREP.KU.2011.MONTHLY.02(v1.1)" xfId="269"/>
    <cellStyle name="_Расчет RAB_Лен и МОЭСК_с 2010 года_14.04.2009_со сглаж_version 3.0_без ФСК_UPDATE.BALANCE.WARM.2011YEAR.TO.1.2" xfId="270"/>
    <cellStyle name="_Расчет RAB_Лен и МОЭСК_с 2010 года_14.04.2009_со сглаж_version 3.0_без ФСК_UPDATE.BALANCE.WARM.2011YEAR.TO.1.4.64" xfId="271"/>
    <cellStyle name="_Расчет RAB_Лен и МОЭСК_с 2010 года_14.04.2009_со сглаж_version 3.0_без ФСК_UPDATE.BALANCE.WARM.2011YEAR.TO.1.5.64" xfId="272"/>
    <cellStyle name="_Расчет RAB_Лен и МОЭСК_с 2010 года_14.04.2009_со сглаж_version 3.0_без ФСК_Книга2" xfId="273"/>
    <cellStyle name="_Расчет RAB_Лен и МОЭСК_с 2010 года_14.04.2009_со сглаж_version 3.0_без ФСК_Книга2 2" xfId="2988"/>
    <cellStyle name="_Расчет RAB_Лен и МОЭСК_с 2010 года_14.04.2009_со сглаж_version 3.0_без ФСК_Книга2 2 2" xfId="3250"/>
    <cellStyle name="_Расчет RAB_Лен и МОЭСК_с 2010 года_14.04.2009_со сглаж_version 3.0_без ФСК_Книга2_PR.PROG.WARM.NOTCOMBI.2012.2.16_v1.4(04.04.11) " xfId="274"/>
    <cellStyle name="_Свод по ИПР (2)" xfId="275"/>
    <cellStyle name="_Справочник затрат_ЛХ_20.10.05" xfId="276"/>
    <cellStyle name="_таблицы для расчетов28-04-08_2006-2009_прибыль корр_по ИА" xfId="277"/>
    <cellStyle name="_таблицы для расчетов28-04-08_2006-2009с ИА" xfId="278"/>
    <cellStyle name="_Тар05НовМетУТВ 1" xfId="279"/>
    <cellStyle name="_Усл.ед 2007г. (контроль)" xfId="280"/>
    <cellStyle name="_Форма 6  РТК.xls(отчет по Адр пр. ЛО)" xfId="281"/>
    <cellStyle name="_Формат разбивки по МРСК_РСК" xfId="282"/>
    <cellStyle name="_Формат_для Согласования" xfId="283"/>
    <cellStyle name="_ХХХ Прил 2 Формы бюджетных документов 2007" xfId="284"/>
    <cellStyle name="_ХХХ Прил 2 Формы бюджетных документов 2007_Инвестпрограмма" xfId="285"/>
    <cellStyle name="_ХХХ Прил 2 Формы бюджетных документов 2007_Инвестпрограмма ООО Малопургинское ЖКХ" xfId="286"/>
    <cellStyle name="_экон.форм-т ВО 1 с разбивкой" xfId="287"/>
    <cellStyle name="’К‰Э [0.00]" xfId="288"/>
    <cellStyle name="”€ќђќ‘ћ‚›‰" xfId="289"/>
    <cellStyle name="”€ќђќ‘ћ‚›‰ 2" xfId="290"/>
    <cellStyle name="”€ќђќ‘ћ‚›‰ 2 2" xfId="3005"/>
    <cellStyle name="”€ќђќ‘ћ‚›‰ 3" xfId="2511"/>
    <cellStyle name="”€ќђќ‘ћ‚›‰ 4" xfId="2944"/>
    <cellStyle name="”€ќђќ‘ћ‚›‰ 5" xfId="2952"/>
    <cellStyle name="”€љ‘€ђћ‚ђќќ›‰" xfId="291"/>
    <cellStyle name="”€љ‘€ђћ‚ђќќ›‰ 2" xfId="292"/>
    <cellStyle name="”€љ‘€ђћ‚ђќќ›‰ 2 2" xfId="2982"/>
    <cellStyle name="”€љ‘€ђћ‚ђќќ›‰ 3" xfId="2512"/>
    <cellStyle name="”€љ‘€ђћ‚ђќќ›‰ 4" xfId="2945"/>
    <cellStyle name="”€љ‘€ђћ‚ђќќ›‰ 5" xfId="3000"/>
    <cellStyle name="”ќђќ‘ћ‚›‰" xfId="293"/>
    <cellStyle name="”ќђќ‘ћ‚›‰ 2" xfId="294"/>
    <cellStyle name="”ќђќ‘ћ‚›‰ 3" xfId="3013"/>
    <cellStyle name="”љ‘ђћ‚ђќќ›‰" xfId="295"/>
    <cellStyle name="”љ‘ђћ‚ђќќ›‰ 2" xfId="296"/>
    <cellStyle name="”љ‘ђћ‚ђќќ›‰ 3" xfId="2984"/>
    <cellStyle name="„…ќ…†ќ›‰" xfId="297"/>
    <cellStyle name="„…ќ…†ќ›‰ 2" xfId="298"/>
    <cellStyle name="„…ќ…†ќ›‰ 2 2" xfId="2992"/>
    <cellStyle name="„…ќ…†ќ›‰ 3" xfId="2513"/>
    <cellStyle name="„…ќ…†ќ›‰ 4" xfId="2946"/>
    <cellStyle name="„…ќ…†ќ›‰ 5" xfId="3008"/>
    <cellStyle name="„ђ’ђ" xfId="299"/>
    <cellStyle name="€’ћѓћ‚›‰" xfId="300"/>
    <cellStyle name="€’ћѓћ‚›‰ 2" xfId="301"/>
    <cellStyle name="€’ћѓћ‚›‰ 3" xfId="3011"/>
    <cellStyle name="‡ђѓћ‹ћ‚ћљ1" xfId="302"/>
    <cellStyle name="‡ђѓћ‹ћ‚ћљ1 2" xfId="303"/>
    <cellStyle name="‡ђѓћ‹ћ‚ћљ1 3" xfId="2960"/>
    <cellStyle name="‡ђѓћ‹ћ‚ћљ2" xfId="304"/>
    <cellStyle name="‡ђѓћ‹ћ‚ћљ2 2" xfId="305"/>
    <cellStyle name="‡ђѓћ‹ћ‚ћљ2 3" xfId="3024"/>
    <cellStyle name="’ћѓћ‚›‰" xfId="306"/>
    <cellStyle name="’ћѓћ‚›‰ 2" xfId="307"/>
    <cellStyle name="’ћѓћ‚›‰ 3" xfId="2993"/>
    <cellStyle name="1Normal" xfId="308"/>
    <cellStyle name="20% - Accent1" xfId="309"/>
    <cellStyle name="20% - Accent1 2" xfId="310"/>
    <cellStyle name="20% - Accent1 2 2" xfId="2537"/>
    <cellStyle name="20% - Accent1 2 3" xfId="2025"/>
    <cellStyle name="20% - Accent1 3" xfId="311"/>
    <cellStyle name="20% - Accent1 3 2" xfId="2538"/>
    <cellStyle name="20% - Accent1 3 3" xfId="2026"/>
    <cellStyle name="20% - Accent1 4" xfId="2536"/>
    <cellStyle name="20% - Accent1 5" xfId="2024"/>
    <cellStyle name="20% - Accent1_46EE.2011(v1.0)" xfId="312"/>
    <cellStyle name="20% - Accent2" xfId="313"/>
    <cellStyle name="20% - Accent2 2" xfId="314"/>
    <cellStyle name="20% - Accent2 2 2" xfId="2540"/>
    <cellStyle name="20% - Accent2 2 3" xfId="2028"/>
    <cellStyle name="20% - Accent2 3" xfId="315"/>
    <cellStyle name="20% - Accent2 3 2" xfId="2541"/>
    <cellStyle name="20% - Accent2 3 3" xfId="2029"/>
    <cellStyle name="20% - Accent2 4" xfId="2539"/>
    <cellStyle name="20% - Accent2 5" xfId="2027"/>
    <cellStyle name="20% - Accent2_46EE.2011(v1.0)" xfId="316"/>
    <cellStyle name="20% - Accent3" xfId="317"/>
    <cellStyle name="20% - Accent3 2" xfId="318"/>
    <cellStyle name="20% - Accent3 2 2" xfId="2543"/>
    <cellStyle name="20% - Accent3 2 3" xfId="2031"/>
    <cellStyle name="20% - Accent3 3" xfId="319"/>
    <cellStyle name="20% - Accent3 3 2" xfId="2544"/>
    <cellStyle name="20% - Accent3 3 3" xfId="2032"/>
    <cellStyle name="20% - Accent3 4" xfId="2542"/>
    <cellStyle name="20% - Accent3 5" xfId="2030"/>
    <cellStyle name="20% - Accent3_46EE.2011(v1.0)" xfId="320"/>
    <cellStyle name="20% - Accent4" xfId="321"/>
    <cellStyle name="20% - Accent4 2" xfId="322"/>
    <cellStyle name="20% - Accent4 2 2" xfId="2546"/>
    <cellStyle name="20% - Accent4 2 3" xfId="2034"/>
    <cellStyle name="20% - Accent4 3" xfId="323"/>
    <cellStyle name="20% - Accent4 3 2" xfId="2547"/>
    <cellStyle name="20% - Accent4 3 3" xfId="2035"/>
    <cellStyle name="20% - Accent4 4" xfId="2545"/>
    <cellStyle name="20% - Accent4 5" xfId="2033"/>
    <cellStyle name="20% - Accent4_46EE.2011(v1.0)" xfId="324"/>
    <cellStyle name="20% - Accent5" xfId="325"/>
    <cellStyle name="20% - Accent5 2" xfId="326"/>
    <cellStyle name="20% - Accent5 2 2" xfId="2549"/>
    <cellStyle name="20% - Accent5 2 3" xfId="2037"/>
    <cellStyle name="20% - Accent5 3" xfId="327"/>
    <cellStyle name="20% - Accent5 3 2" xfId="2550"/>
    <cellStyle name="20% - Accent5 3 3" xfId="2038"/>
    <cellStyle name="20% - Accent5 4" xfId="2548"/>
    <cellStyle name="20% - Accent5 5" xfId="2036"/>
    <cellStyle name="20% - Accent5_46EE.2011(v1.0)" xfId="328"/>
    <cellStyle name="20% - Accent6" xfId="329"/>
    <cellStyle name="20% - Accent6 2" xfId="330"/>
    <cellStyle name="20% - Accent6 2 2" xfId="2552"/>
    <cellStyle name="20% - Accent6 2 3" xfId="2040"/>
    <cellStyle name="20% - Accent6 3" xfId="331"/>
    <cellStyle name="20% - Accent6 3 2" xfId="2553"/>
    <cellStyle name="20% - Accent6 3 3" xfId="2041"/>
    <cellStyle name="20% - Accent6 4" xfId="2551"/>
    <cellStyle name="20% - Accent6 5" xfId="2039"/>
    <cellStyle name="20% - Accent6_46EE.2011(v1.0)" xfId="332"/>
    <cellStyle name="20% - Акцент1 10" xfId="333"/>
    <cellStyle name="20% - Акцент1 10 2" xfId="2554"/>
    <cellStyle name="20% - Акцент1 10 3" xfId="2042"/>
    <cellStyle name="20% - Акцент1 11" xfId="334"/>
    <cellStyle name="20% - Акцент1 11 2" xfId="2555"/>
    <cellStyle name="20% - Акцент1 11 3" xfId="2043"/>
    <cellStyle name="20% - Акцент1 2" xfId="335"/>
    <cellStyle name="20% - Акцент1 2 2" xfId="336"/>
    <cellStyle name="20% - Акцент1 2 2 2" xfId="2557"/>
    <cellStyle name="20% - Акцент1 2 2 3" xfId="2045"/>
    <cellStyle name="20% - Акцент1 2 3" xfId="337"/>
    <cellStyle name="20% - Акцент1 2 3 2" xfId="2558"/>
    <cellStyle name="20% - Акцент1 2 3 3" xfId="2046"/>
    <cellStyle name="20% - Акцент1 2 4" xfId="2556"/>
    <cellStyle name="20% - Акцент1 2 5" xfId="2044"/>
    <cellStyle name="20% - Акцент1 2_46EE.2011(v1.0)" xfId="338"/>
    <cellStyle name="20% - Акцент1 3" xfId="339"/>
    <cellStyle name="20% - Акцент1 3 2" xfId="340"/>
    <cellStyle name="20% - Акцент1 3 2 2" xfId="2560"/>
    <cellStyle name="20% - Акцент1 3 2 3" xfId="2048"/>
    <cellStyle name="20% - Акцент1 3 3" xfId="341"/>
    <cellStyle name="20% - Акцент1 3 3 2" xfId="2561"/>
    <cellStyle name="20% - Акцент1 3 3 3" xfId="2049"/>
    <cellStyle name="20% - Акцент1 3 4" xfId="2559"/>
    <cellStyle name="20% - Акцент1 3 5" xfId="2047"/>
    <cellStyle name="20% - Акцент1 3_46EE.2011(v1.0)" xfId="342"/>
    <cellStyle name="20% - Акцент1 4" xfId="343"/>
    <cellStyle name="20% - Акцент1 4 2" xfId="344"/>
    <cellStyle name="20% - Акцент1 4 2 2" xfId="2563"/>
    <cellStyle name="20% - Акцент1 4 2 3" xfId="2051"/>
    <cellStyle name="20% - Акцент1 4 3" xfId="345"/>
    <cellStyle name="20% - Акцент1 4 3 2" xfId="2564"/>
    <cellStyle name="20% - Акцент1 4 3 3" xfId="2052"/>
    <cellStyle name="20% - Акцент1 4 4" xfId="2562"/>
    <cellStyle name="20% - Акцент1 4 5" xfId="2050"/>
    <cellStyle name="20% - Акцент1 4_46EE.2011(v1.0)" xfId="346"/>
    <cellStyle name="20% - Акцент1 5" xfId="347"/>
    <cellStyle name="20% - Акцент1 5 2" xfId="348"/>
    <cellStyle name="20% - Акцент1 5 2 2" xfId="2566"/>
    <cellStyle name="20% - Акцент1 5 2 3" xfId="2054"/>
    <cellStyle name="20% - Акцент1 5 3" xfId="349"/>
    <cellStyle name="20% - Акцент1 5 3 2" xfId="2567"/>
    <cellStyle name="20% - Акцент1 5 3 3" xfId="2055"/>
    <cellStyle name="20% - Акцент1 5 4" xfId="2565"/>
    <cellStyle name="20% - Акцент1 5 5" xfId="2053"/>
    <cellStyle name="20% - Акцент1 5_46EE.2011(v1.0)" xfId="350"/>
    <cellStyle name="20% - Акцент1 6" xfId="351"/>
    <cellStyle name="20% - Акцент1 6 2" xfId="352"/>
    <cellStyle name="20% - Акцент1 6 2 2" xfId="2569"/>
    <cellStyle name="20% - Акцент1 6 2 3" xfId="2057"/>
    <cellStyle name="20% - Акцент1 6 3" xfId="353"/>
    <cellStyle name="20% - Акцент1 6 3 2" xfId="2570"/>
    <cellStyle name="20% - Акцент1 6 3 3" xfId="2058"/>
    <cellStyle name="20% - Акцент1 6 4" xfId="2568"/>
    <cellStyle name="20% - Акцент1 6 5" xfId="2056"/>
    <cellStyle name="20% - Акцент1 6_46EE.2011(v1.0)" xfId="354"/>
    <cellStyle name="20% - Акцент1 7" xfId="355"/>
    <cellStyle name="20% - Акцент1 7 2" xfId="356"/>
    <cellStyle name="20% - Акцент1 7 2 2" xfId="2572"/>
    <cellStyle name="20% - Акцент1 7 2 3" xfId="2060"/>
    <cellStyle name="20% - Акцент1 7 3" xfId="357"/>
    <cellStyle name="20% - Акцент1 7 3 2" xfId="2573"/>
    <cellStyle name="20% - Акцент1 7 3 3" xfId="2061"/>
    <cellStyle name="20% - Акцент1 7 4" xfId="2571"/>
    <cellStyle name="20% - Акцент1 7 5" xfId="2059"/>
    <cellStyle name="20% - Акцент1 7_46EE.2011(v1.0)" xfId="358"/>
    <cellStyle name="20% - Акцент1 8" xfId="359"/>
    <cellStyle name="20% - Акцент1 8 2" xfId="360"/>
    <cellStyle name="20% - Акцент1 8 2 2" xfId="2575"/>
    <cellStyle name="20% - Акцент1 8 2 3" xfId="2063"/>
    <cellStyle name="20% - Акцент1 8 3" xfId="361"/>
    <cellStyle name="20% - Акцент1 8 3 2" xfId="2576"/>
    <cellStyle name="20% - Акцент1 8 3 3" xfId="2064"/>
    <cellStyle name="20% - Акцент1 8 4" xfId="2574"/>
    <cellStyle name="20% - Акцент1 8 5" xfId="2062"/>
    <cellStyle name="20% - Акцент1 8_46EE.2011(v1.0)" xfId="362"/>
    <cellStyle name="20% - Акцент1 9" xfId="363"/>
    <cellStyle name="20% - Акцент1 9 2" xfId="364"/>
    <cellStyle name="20% - Акцент1 9 2 2" xfId="2578"/>
    <cellStyle name="20% - Акцент1 9 2 3" xfId="2066"/>
    <cellStyle name="20% - Акцент1 9 3" xfId="365"/>
    <cellStyle name="20% - Акцент1 9 3 2" xfId="2579"/>
    <cellStyle name="20% - Акцент1 9 3 3" xfId="2067"/>
    <cellStyle name="20% - Акцент1 9 4" xfId="2577"/>
    <cellStyle name="20% - Акцент1 9 5" xfId="2065"/>
    <cellStyle name="20% - Акцент1 9_46EE.2011(v1.0)" xfId="366"/>
    <cellStyle name="20% - Акцент2 10" xfId="367"/>
    <cellStyle name="20% - Акцент2 10 2" xfId="2580"/>
    <cellStyle name="20% - Акцент2 10 3" xfId="2068"/>
    <cellStyle name="20% - Акцент2 11" xfId="368"/>
    <cellStyle name="20% - Акцент2 11 2" xfId="2581"/>
    <cellStyle name="20% - Акцент2 11 3" xfId="2069"/>
    <cellStyle name="20% - Акцент2 2" xfId="369"/>
    <cellStyle name="20% - Акцент2 2 2" xfId="370"/>
    <cellStyle name="20% - Акцент2 2 2 2" xfId="2583"/>
    <cellStyle name="20% - Акцент2 2 2 3" xfId="2071"/>
    <cellStyle name="20% - Акцент2 2 3" xfId="371"/>
    <cellStyle name="20% - Акцент2 2 3 2" xfId="2584"/>
    <cellStyle name="20% - Акцент2 2 3 3" xfId="2072"/>
    <cellStyle name="20% - Акцент2 2 4" xfId="2582"/>
    <cellStyle name="20% - Акцент2 2 5" xfId="2070"/>
    <cellStyle name="20% - Акцент2 2_46EE.2011(v1.0)" xfId="372"/>
    <cellStyle name="20% - Акцент2 3" xfId="373"/>
    <cellStyle name="20% - Акцент2 3 2" xfId="374"/>
    <cellStyle name="20% - Акцент2 3 2 2" xfId="2586"/>
    <cellStyle name="20% - Акцент2 3 2 3" xfId="2074"/>
    <cellStyle name="20% - Акцент2 3 3" xfId="375"/>
    <cellStyle name="20% - Акцент2 3 3 2" xfId="2587"/>
    <cellStyle name="20% - Акцент2 3 3 3" xfId="2075"/>
    <cellStyle name="20% - Акцент2 3 4" xfId="2585"/>
    <cellStyle name="20% - Акцент2 3 5" xfId="2073"/>
    <cellStyle name="20% - Акцент2 3_46EE.2011(v1.0)" xfId="376"/>
    <cellStyle name="20% - Акцент2 4" xfId="377"/>
    <cellStyle name="20% - Акцент2 4 2" xfId="378"/>
    <cellStyle name="20% - Акцент2 4 2 2" xfId="2589"/>
    <cellStyle name="20% - Акцент2 4 2 3" xfId="2077"/>
    <cellStyle name="20% - Акцент2 4 3" xfId="379"/>
    <cellStyle name="20% - Акцент2 4 3 2" xfId="2590"/>
    <cellStyle name="20% - Акцент2 4 3 3" xfId="2078"/>
    <cellStyle name="20% - Акцент2 4 4" xfId="2588"/>
    <cellStyle name="20% - Акцент2 4 5" xfId="2076"/>
    <cellStyle name="20% - Акцент2 4_46EE.2011(v1.0)" xfId="380"/>
    <cellStyle name="20% - Акцент2 5" xfId="381"/>
    <cellStyle name="20% - Акцент2 5 2" xfId="382"/>
    <cellStyle name="20% - Акцент2 5 2 2" xfId="2592"/>
    <cellStyle name="20% - Акцент2 5 2 3" xfId="2080"/>
    <cellStyle name="20% - Акцент2 5 3" xfId="383"/>
    <cellStyle name="20% - Акцент2 5 3 2" xfId="2593"/>
    <cellStyle name="20% - Акцент2 5 3 3" xfId="2081"/>
    <cellStyle name="20% - Акцент2 5 4" xfId="2591"/>
    <cellStyle name="20% - Акцент2 5 5" xfId="2079"/>
    <cellStyle name="20% - Акцент2 5_46EE.2011(v1.0)" xfId="384"/>
    <cellStyle name="20% - Акцент2 6" xfId="385"/>
    <cellStyle name="20% - Акцент2 6 2" xfId="386"/>
    <cellStyle name="20% - Акцент2 6 2 2" xfId="2595"/>
    <cellStyle name="20% - Акцент2 6 2 3" xfId="2083"/>
    <cellStyle name="20% - Акцент2 6 3" xfId="387"/>
    <cellStyle name="20% - Акцент2 6 3 2" xfId="2596"/>
    <cellStyle name="20% - Акцент2 6 3 3" xfId="2084"/>
    <cellStyle name="20% - Акцент2 6 4" xfId="2594"/>
    <cellStyle name="20% - Акцент2 6 5" xfId="2082"/>
    <cellStyle name="20% - Акцент2 6_46EE.2011(v1.0)" xfId="388"/>
    <cellStyle name="20% - Акцент2 7" xfId="389"/>
    <cellStyle name="20% - Акцент2 7 2" xfId="390"/>
    <cellStyle name="20% - Акцент2 7 2 2" xfId="2598"/>
    <cellStyle name="20% - Акцент2 7 2 3" xfId="2086"/>
    <cellStyle name="20% - Акцент2 7 3" xfId="391"/>
    <cellStyle name="20% - Акцент2 7 3 2" xfId="2599"/>
    <cellStyle name="20% - Акцент2 7 3 3" xfId="2087"/>
    <cellStyle name="20% - Акцент2 7 4" xfId="2597"/>
    <cellStyle name="20% - Акцент2 7 5" xfId="2085"/>
    <cellStyle name="20% - Акцент2 7_46EE.2011(v1.0)" xfId="392"/>
    <cellStyle name="20% - Акцент2 8" xfId="393"/>
    <cellStyle name="20% - Акцент2 8 2" xfId="394"/>
    <cellStyle name="20% - Акцент2 8 2 2" xfId="2601"/>
    <cellStyle name="20% - Акцент2 8 2 3" xfId="2089"/>
    <cellStyle name="20% - Акцент2 8 3" xfId="395"/>
    <cellStyle name="20% - Акцент2 8 3 2" xfId="2602"/>
    <cellStyle name="20% - Акцент2 8 3 3" xfId="2090"/>
    <cellStyle name="20% - Акцент2 8 4" xfId="2600"/>
    <cellStyle name="20% - Акцент2 8 5" xfId="2088"/>
    <cellStyle name="20% - Акцент2 8_46EE.2011(v1.0)" xfId="396"/>
    <cellStyle name="20% - Акцент2 9" xfId="397"/>
    <cellStyle name="20% - Акцент2 9 2" xfId="398"/>
    <cellStyle name="20% - Акцент2 9 2 2" xfId="2604"/>
    <cellStyle name="20% - Акцент2 9 2 3" xfId="2092"/>
    <cellStyle name="20% - Акцент2 9 3" xfId="399"/>
    <cellStyle name="20% - Акцент2 9 3 2" xfId="2605"/>
    <cellStyle name="20% - Акцент2 9 3 3" xfId="2093"/>
    <cellStyle name="20% - Акцент2 9 4" xfId="2603"/>
    <cellStyle name="20% - Акцент2 9 5" xfId="2091"/>
    <cellStyle name="20% - Акцент2 9_46EE.2011(v1.0)" xfId="400"/>
    <cellStyle name="20% - Акцент3 10" xfId="401"/>
    <cellStyle name="20% - Акцент3 10 2" xfId="2606"/>
    <cellStyle name="20% - Акцент3 10 3" xfId="2094"/>
    <cellStyle name="20% - Акцент3 11" xfId="402"/>
    <cellStyle name="20% - Акцент3 11 2" xfId="2607"/>
    <cellStyle name="20% - Акцент3 11 3" xfId="2095"/>
    <cellStyle name="20% - Акцент3 2" xfId="403"/>
    <cellStyle name="20% - Акцент3 2 2" xfId="404"/>
    <cellStyle name="20% - Акцент3 2 2 2" xfId="2609"/>
    <cellStyle name="20% - Акцент3 2 2 3" xfId="2097"/>
    <cellStyle name="20% - Акцент3 2 3" xfId="405"/>
    <cellStyle name="20% - Акцент3 2 3 2" xfId="2610"/>
    <cellStyle name="20% - Акцент3 2 3 3" xfId="2098"/>
    <cellStyle name="20% - Акцент3 2 4" xfId="2608"/>
    <cellStyle name="20% - Акцент3 2 5" xfId="2096"/>
    <cellStyle name="20% - Акцент3 2_46EE.2011(v1.0)" xfId="406"/>
    <cellStyle name="20% - Акцент3 3" xfId="407"/>
    <cellStyle name="20% - Акцент3 3 2" xfId="408"/>
    <cellStyle name="20% - Акцент3 3 2 2" xfId="2612"/>
    <cellStyle name="20% - Акцент3 3 2 3" xfId="2100"/>
    <cellStyle name="20% - Акцент3 3 3" xfId="409"/>
    <cellStyle name="20% - Акцент3 3 3 2" xfId="2613"/>
    <cellStyle name="20% - Акцент3 3 3 3" xfId="2101"/>
    <cellStyle name="20% - Акцент3 3 4" xfId="2611"/>
    <cellStyle name="20% - Акцент3 3 5" xfId="2099"/>
    <cellStyle name="20% - Акцент3 3_46EE.2011(v1.0)" xfId="410"/>
    <cellStyle name="20% - Акцент3 4" xfId="411"/>
    <cellStyle name="20% - Акцент3 4 2" xfId="412"/>
    <cellStyle name="20% - Акцент3 4 2 2" xfId="2615"/>
    <cellStyle name="20% - Акцент3 4 2 3" xfId="2103"/>
    <cellStyle name="20% - Акцент3 4 3" xfId="413"/>
    <cellStyle name="20% - Акцент3 4 3 2" xfId="2616"/>
    <cellStyle name="20% - Акцент3 4 3 3" xfId="2104"/>
    <cellStyle name="20% - Акцент3 4 4" xfId="2614"/>
    <cellStyle name="20% - Акцент3 4 5" xfId="2102"/>
    <cellStyle name="20% - Акцент3 4_46EE.2011(v1.0)" xfId="414"/>
    <cellStyle name="20% - Акцент3 5" xfId="415"/>
    <cellStyle name="20% - Акцент3 5 2" xfId="416"/>
    <cellStyle name="20% - Акцент3 5 2 2" xfId="2618"/>
    <cellStyle name="20% - Акцент3 5 2 3" xfId="2106"/>
    <cellStyle name="20% - Акцент3 5 3" xfId="417"/>
    <cellStyle name="20% - Акцент3 5 3 2" xfId="2619"/>
    <cellStyle name="20% - Акцент3 5 3 3" xfId="2107"/>
    <cellStyle name="20% - Акцент3 5 4" xfId="2617"/>
    <cellStyle name="20% - Акцент3 5 5" xfId="2105"/>
    <cellStyle name="20% - Акцент3 5_46EE.2011(v1.0)" xfId="418"/>
    <cellStyle name="20% - Акцент3 6" xfId="419"/>
    <cellStyle name="20% - Акцент3 6 2" xfId="420"/>
    <cellStyle name="20% - Акцент3 6 2 2" xfId="2621"/>
    <cellStyle name="20% - Акцент3 6 2 3" xfId="2109"/>
    <cellStyle name="20% - Акцент3 6 3" xfId="421"/>
    <cellStyle name="20% - Акцент3 6 3 2" xfId="2622"/>
    <cellStyle name="20% - Акцент3 6 3 3" xfId="2110"/>
    <cellStyle name="20% - Акцент3 6 4" xfId="2620"/>
    <cellStyle name="20% - Акцент3 6 5" xfId="2108"/>
    <cellStyle name="20% - Акцент3 6_46EE.2011(v1.0)" xfId="422"/>
    <cellStyle name="20% - Акцент3 7" xfId="423"/>
    <cellStyle name="20% - Акцент3 7 2" xfId="424"/>
    <cellStyle name="20% - Акцент3 7 2 2" xfId="2624"/>
    <cellStyle name="20% - Акцент3 7 2 3" xfId="2112"/>
    <cellStyle name="20% - Акцент3 7 3" xfId="425"/>
    <cellStyle name="20% - Акцент3 7 3 2" xfId="2625"/>
    <cellStyle name="20% - Акцент3 7 3 3" xfId="2113"/>
    <cellStyle name="20% - Акцент3 7 4" xfId="2623"/>
    <cellStyle name="20% - Акцент3 7 5" xfId="2111"/>
    <cellStyle name="20% - Акцент3 7_46EE.2011(v1.0)" xfId="426"/>
    <cellStyle name="20% - Акцент3 8" xfId="427"/>
    <cellStyle name="20% - Акцент3 8 2" xfId="428"/>
    <cellStyle name="20% - Акцент3 8 2 2" xfId="2627"/>
    <cellStyle name="20% - Акцент3 8 2 3" xfId="2115"/>
    <cellStyle name="20% - Акцент3 8 3" xfId="429"/>
    <cellStyle name="20% - Акцент3 8 3 2" xfId="2628"/>
    <cellStyle name="20% - Акцент3 8 3 3" xfId="2116"/>
    <cellStyle name="20% - Акцент3 8 4" xfId="2626"/>
    <cellStyle name="20% - Акцент3 8 5" xfId="2114"/>
    <cellStyle name="20% - Акцент3 8_46EE.2011(v1.0)" xfId="430"/>
    <cellStyle name="20% - Акцент3 9" xfId="431"/>
    <cellStyle name="20% - Акцент3 9 2" xfId="432"/>
    <cellStyle name="20% - Акцент3 9 2 2" xfId="2630"/>
    <cellStyle name="20% - Акцент3 9 2 3" xfId="2118"/>
    <cellStyle name="20% - Акцент3 9 3" xfId="433"/>
    <cellStyle name="20% - Акцент3 9 3 2" xfId="2631"/>
    <cellStyle name="20% - Акцент3 9 3 3" xfId="2119"/>
    <cellStyle name="20% - Акцент3 9 4" xfId="2629"/>
    <cellStyle name="20% - Акцент3 9 5" xfId="2117"/>
    <cellStyle name="20% - Акцент3 9_46EE.2011(v1.0)" xfId="434"/>
    <cellStyle name="20% - Акцент4 10" xfId="435"/>
    <cellStyle name="20% - Акцент4 10 2" xfId="2632"/>
    <cellStyle name="20% - Акцент4 10 3" xfId="2120"/>
    <cellStyle name="20% - Акцент4 11" xfId="436"/>
    <cellStyle name="20% - Акцент4 11 2" xfId="2633"/>
    <cellStyle name="20% - Акцент4 11 3" xfId="2121"/>
    <cellStyle name="20% - Акцент4 2" xfId="437"/>
    <cellStyle name="20% - Акцент4 2 2" xfId="438"/>
    <cellStyle name="20% - Акцент4 2 2 2" xfId="2635"/>
    <cellStyle name="20% - Акцент4 2 2 3" xfId="2123"/>
    <cellStyle name="20% - Акцент4 2 3" xfId="439"/>
    <cellStyle name="20% - Акцент4 2 3 2" xfId="2636"/>
    <cellStyle name="20% - Акцент4 2 3 3" xfId="2124"/>
    <cellStyle name="20% - Акцент4 2 4" xfId="2634"/>
    <cellStyle name="20% - Акцент4 2 5" xfId="2122"/>
    <cellStyle name="20% - Акцент4 2_46EE.2011(v1.0)" xfId="440"/>
    <cellStyle name="20% - Акцент4 3" xfId="441"/>
    <cellStyle name="20% - Акцент4 3 2" xfId="442"/>
    <cellStyle name="20% - Акцент4 3 2 2" xfId="2638"/>
    <cellStyle name="20% - Акцент4 3 2 3" xfId="2126"/>
    <cellStyle name="20% - Акцент4 3 3" xfId="443"/>
    <cellStyle name="20% - Акцент4 3 3 2" xfId="2639"/>
    <cellStyle name="20% - Акцент4 3 3 3" xfId="2127"/>
    <cellStyle name="20% - Акцент4 3 4" xfId="2637"/>
    <cellStyle name="20% - Акцент4 3 5" xfId="2125"/>
    <cellStyle name="20% - Акцент4 3_46EE.2011(v1.0)" xfId="444"/>
    <cellStyle name="20% - Акцент4 4" xfId="445"/>
    <cellStyle name="20% - Акцент4 4 2" xfId="446"/>
    <cellStyle name="20% - Акцент4 4 2 2" xfId="2641"/>
    <cellStyle name="20% - Акцент4 4 2 3" xfId="2129"/>
    <cellStyle name="20% - Акцент4 4 3" xfId="447"/>
    <cellStyle name="20% - Акцент4 4 3 2" xfId="2642"/>
    <cellStyle name="20% - Акцент4 4 3 3" xfId="2130"/>
    <cellStyle name="20% - Акцент4 4 4" xfId="2640"/>
    <cellStyle name="20% - Акцент4 4 5" xfId="2128"/>
    <cellStyle name="20% - Акцент4 4_46EE.2011(v1.0)" xfId="448"/>
    <cellStyle name="20% - Акцент4 5" xfId="449"/>
    <cellStyle name="20% - Акцент4 5 2" xfId="450"/>
    <cellStyle name="20% - Акцент4 5 2 2" xfId="2644"/>
    <cellStyle name="20% - Акцент4 5 2 3" xfId="2132"/>
    <cellStyle name="20% - Акцент4 5 3" xfId="451"/>
    <cellStyle name="20% - Акцент4 5 3 2" xfId="2645"/>
    <cellStyle name="20% - Акцент4 5 3 3" xfId="2133"/>
    <cellStyle name="20% - Акцент4 5 4" xfId="2643"/>
    <cellStyle name="20% - Акцент4 5 5" xfId="2131"/>
    <cellStyle name="20% - Акцент4 5_46EE.2011(v1.0)" xfId="452"/>
    <cellStyle name="20% - Акцент4 6" xfId="453"/>
    <cellStyle name="20% - Акцент4 6 2" xfId="454"/>
    <cellStyle name="20% - Акцент4 6 2 2" xfId="2647"/>
    <cellStyle name="20% - Акцент4 6 2 3" xfId="2135"/>
    <cellStyle name="20% - Акцент4 6 3" xfId="455"/>
    <cellStyle name="20% - Акцент4 6 3 2" xfId="2648"/>
    <cellStyle name="20% - Акцент4 6 3 3" xfId="2136"/>
    <cellStyle name="20% - Акцент4 6 4" xfId="2646"/>
    <cellStyle name="20% - Акцент4 6 5" xfId="2134"/>
    <cellStyle name="20% - Акцент4 6_46EE.2011(v1.0)" xfId="456"/>
    <cellStyle name="20% - Акцент4 7" xfId="457"/>
    <cellStyle name="20% - Акцент4 7 2" xfId="458"/>
    <cellStyle name="20% - Акцент4 7 2 2" xfId="2650"/>
    <cellStyle name="20% - Акцент4 7 2 3" xfId="2138"/>
    <cellStyle name="20% - Акцент4 7 3" xfId="459"/>
    <cellStyle name="20% - Акцент4 7 3 2" xfId="2651"/>
    <cellStyle name="20% - Акцент4 7 3 3" xfId="2139"/>
    <cellStyle name="20% - Акцент4 7 4" xfId="2649"/>
    <cellStyle name="20% - Акцент4 7 5" xfId="2137"/>
    <cellStyle name="20% - Акцент4 7_46EE.2011(v1.0)" xfId="460"/>
    <cellStyle name="20% - Акцент4 8" xfId="461"/>
    <cellStyle name="20% - Акцент4 8 2" xfId="462"/>
    <cellStyle name="20% - Акцент4 8 2 2" xfId="2653"/>
    <cellStyle name="20% - Акцент4 8 2 3" xfId="2141"/>
    <cellStyle name="20% - Акцент4 8 3" xfId="463"/>
    <cellStyle name="20% - Акцент4 8 3 2" xfId="2654"/>
    <cellStyle name="20% - Акцент4 8 3 3" xfId="2142"/>
    <cellStyle name="20% - Акцент4 8 4" xfId="2652"/>
    <cellStyle name="20% - Акцент4 8 5" xfId="2140"/>
    <cellStyle name="20% - Акцент4 8_46EE.2011(v1.0)" xfId="464"/>
    <cellStyle name="20% - Акцент4 9" xfId="465"/>
    <cellStyle name="20% - Акцент4 9 2" xfId="466"/>
    <cellStyle name="20% - Акцент4 9 2 2" xfId="2656"/>
    <cellStyle name="20% - Акцент4 9 2 3" xfId="2144"/>
    <cellStyle name="20% - Акцент4 9 3" xfId="467"/>
    <cellStyle name="20% - Акцент4 9 3 2" xfId="2657"/>
    <cellStyle name="20% - Акцент4 9 3 3" xfId="2145"/>
    <cellStyle name="20% - Акцент4 9 4" xfId="2655"/>
    <cellStyle name="20% - Акцент4 9 5" xfId="2143"/>
    <cellStyle name="20% - Акцент4 9_46EE.2011(v1.0)" xfId="468"/>
    <cellStyle name="20% - Акцент5 10" xfId="469"/>
    <cellStyle name="20% - Акцент5 10 2" xfId="2658"/>
    <cellStyle name="20% - Акцент5 10 3" xfId="2146"/>
    <cellStyle name="20% - Акцент5 11" xfId="470"/>
    <cellStyle name="20% - Акцент5 11 2" xfId="2659"/>
    <cellStyle name="20% - Акцент5 11 3" xfId="2147"/>
    <cellStyle name="20% - Акцент5 2" xfId="471"/>
    <cellStyle name="20% - Акцент5 2 2" xfId="472"/>
    <cellStyle name="20% - Акцент5 2 2 2" xfId="2661"/>
    <cellStyle name="20% - Акцент5 2 2 3" xfId="2149"/>
    <cellStyle name="20% - Акцент5 2 3" xfId="473"/>
    <cellStyle name="20% - Акцент5 2 3 2" xfId="2662"/>
    <cellStyle name="20% - Акцент5 2 3 3" xfId="2150"/>
    <cellStyle name="20% - Акцент5 2 4" xfId="2660"/>
    <cellStyle name="20% - Акцент5 2 5" xfId="2148"/>
    <cellStyle name="20% - Акцент5 2_46EE.2011(v1.0)" xfId="474"/>
    <cellStyle name="20% - Акцент5 3" xfId="475"/>
    <cellStyle name="20% - Акцент5 3 2" xfId="476"/>
    <cellStyle name="20% - Акцент5 3 2 2" xfId="2664"/>
    <cellStyle name="20% - Акцент5 3 2 3" xfId="2152"/>
    <cellStyle name="20% - Акцент5 3 3" xfId="477"/>
    <cellStyle name="20% - Акцент5 3 3 2" xfId="2665"/>
    <cellStyle name="20% - Акцент5 3 3 3" xfId="2153"/>
    <cellStyle name="20% - Акцент5 3 4" xfId="2663"/>
    <cellStyle name="20% - Акцент5 3 5" xfId="2151"/>
    <cellStyle name="20% - Акцент5 3_46EE.2011(v1.0)" xfId="478"/>
    <cellStyle name="20% - Акцент5 4" xfId="479"/>
    <cellStyle name="20% - Акцент5 4 2" xfId="480"/>
    <cellStyle name="20% - Акцент5 4 2 2" xfId="2667"/>
    <cellStyle name="20% - Акцент5 4 2 3" xfId="2155"/>
    <cellStyle name="20% - Акцент5 4 3" xfId="481"/>
    <cellStyle name="20% - Акцент5 4 3 2" xfId="2668"/>
    <cellStyle name="20% - Акцент5 4 3 3" xfId="2156"/>
    <cellStyle name="20% - Акцент5 4 4" xfId="2666"/>
    <cellStyle name="20% - Акцент5 4 5" xfId="2154"/>
    <cellStyle name="20% - Акцент5 4_46EE.2011(v1.0)" xfId="482"/>
    <cellStyle name="20% - Акцент5 5" xfId="483"/>
    <cellStyle name="20% - Акцент5 5 2" xfId="484"/>
    <cellStyle name="20% - Акцент5 5 2 2" xfId="2670"/>
    <cellStyle name="20% - Акцент5 5 2 3" xfId="2158"/>
    <cellStyle name="20% - Акцент5 5 3" xfId="485"/>
    <cellStyle name="20% - Акцент5 5 3 2" xfId="2671"/>
    <cellStyle name="20% - Акцент5 5 3 3" xfId="2159"/>
    <cellStyle name="20% - Акцент5 5 4" xfId="2669"/>
    <cellStyle name="20% - Акцент5 5 5" xfId="2157"/>
    <cellStyle name="20% - Акцент5 5_46EE.2011(v1.0)" xfId="486"/>
    <cellStyle name="20% - Акцент5 6" xfId="487"/>
    <cellStyle name="20% - Акцент5 6 2" xfId="488"/>
    <cellStyle name="20% - Акцент5 6 2 2" xfId="2673"/>
    <cellStyle name="20% - Акцент5 6 2 3" xfId="2161"/>
    <cellStyle name="20% - Акцент5 6 3" xfId="489"/>
    <cellStyle name="20% - Акцент5 6 3 2" xfId="2674"/>
    <cellStyle name="20% - Акцент5 6 3 3" xfId="2162"/>
    <cellStyle name="20% - Акцент5 6 4" xfId="2672"/>
    <cellStyle name="20% - Акцент5 6 5" xfId="2160"/>
    <cellStyle name="20% - Акцент5 6_46EE.2011(v1.0)" xfId="490"/>
    <cellStyle name="20% - Акцент5 7" xfId="491"/>
    <cellStyle name="20% - Акцент5 7 2" xfId="492"/>
    <cellStyle name="20% - Акцент5 7 2 2" xfId="2676"/>
    <cellStyle name="20% - Акцент5 7 2 3" xfId="2164"/>
    <cellStyle name="20% - Акцент5 7 3" xfId="493"/>
    <cellStyle name="20% - Акцент5 7 3 2" xfId="2677"/>
    <cellStyle name="20% - Акцент5 7 3 3" xfId="2165"/>
    <cellStyle name="20% - Акцент5 7 4" xfId="2675"/>
    <cellStyle name="20% - Акцент5 7 5" xfId="2163"/>
    <cellStyle name="20% - Акцент5 7_46EE.2011(v1.0)" xfId="494"/>
    <cellStyle name="20% - Акцент5 8" xfId="495"/>
    <cellStyle name="20% - Акцент5 8 2" xfId="496"/>
    <cellStyle name="20% - Акцент5 8 2 2" xfId="2679"/>
    <cellStyle name="20% - Акцент5 8 2 3" xfId="2167"/>
    <cellStyle name="20% - Акцент5 8 3" xfId="497"/>
    <cellStyle name="20% - Акцент5 8 3 2" xfId="2680"/>
    <cellStyle name="20% - Акцент5 8 3 3" xfId="2168"/>
    <cellStyle name="20% - Акцент5 8 4" xfId="2678"/>
    <cellStyle name="20% - Акцент5 8 5" xfId="2166"/>
    <cellStyle name="20% - Акцент5 8_46EE.2011(v1.0)" xfId="498"/>
    <cellStyle name="20% - Акцент5 9" xfId="499"/>
    <cellStyle name="20% - Акцент5 9 2" xfId="500"/>
    <cellStyle name="20% - Акцент5 9 2 2" xfId="2682"/>
    <cellStyle name="20% - Акцент5 9 2 3" xfId="2170"/>
    <cellStyle name="20% - Акцент5 9 3" xfId="501"/>
    <cellStyle name="20% - Акцент5 9 3 2" xfId="2683"/>
    <cellStyle name="20% - Акцент5 9 3 3" xfId="2171"/>
    <cellStyle name="20% - Акцент5 9 4" xfId="2681"/>
    <cellStyle name="20% - Акцент5 9 5" xfId="2169"/>
    <cellStyle name="20% - Акцент5 9_46EE.2011(v1.0)" xfId="502"/>
    <cellStyle name="20% - Акцент6 10" xfId="503"/>
    <cellStyle name="20% - Акцент6 10 2" xfId="2684"/>
    <cellStyle name="20% - Акцент6 10 3" xfId="2172"/>
    <cellStyle name="20% - Акцент6 11" xfId="504"/>
    <cellStyle name="20% - Акцент6 11 2" xfId="2685"/>
    <cellStyle name="20% - Акцент6 11 3" xfId="2173"/>
    <cellStyle name="20% - Акцент6 2" xfId="505"/>
    <cellStyle name="20% - Акцент6 2 2" xfId="506"/>
    <cellStyle name="20% - Акцент6 2 2 2" xfId="2687"/>
    <cellStyle name="20% - Акцент6 2 2 3" xfId="2175"/>
    <cellStyle name="20% - Акцент6 2 3" xfId="507"/>
    <cellStyle name="20% - Акцент6 2 3 2" xfId="2688"/>
    <cellStyle name="20% - Акцент6 2 3 3" xfId="2176"/>
    <cellStyle name="20% - Акцент6 2 4" xfId="2686"/>
    <cellStyle name="20% - Акцент6 2 5" xfId="2174"/>
    <cellStyle name="20% - Акцент6 2_46EE.2011(v1.0)" xfId="508"/>
    <cellStyle name="20% - Акцент6 3" xfId="509"/>
    <cellStyle name="20% - Акцент6 3 2" xfId="510"/>
    <cellStyle name="20% - Акцент6 3 2 2" xfId="2690"/>
    <cellStyle name="20% - Акцент6 3 2 3" xfId="2178"/>
    <cellStyle name="20% - Акцент6 3 3" xfId="511"/>
    <cellStyle name="20% - Акцент6 3 3 2" xfId="2691"/>
    <cellStyle name="20% - Акцент6 3 3 3" xfId="2179"/>
    <cellStyle name="20% - Акцент6 3 4" xfId="2689"/>
    <cellStyle name="20% - Акцент6 3 5" xfId="2177"/>
    <cellStyle name="20% - Акцент6 3_46EE.2011(v1.0)" xfId="512"/>
    <cellStyle name="20% - Акцент6 4" xfId="513"/>
    <cellStyle name="20% - Акцент6 4 2" xfId="514"/>
    <cellStyle name="20% - Акцент6 4 2 2" xfId="2693"/>
    <cellStyle name="20% - Акцент6 4 2 3" xfId="2181"/>
    <cellStyle name="20% - Акцент6 4 3" xfId="515"/>
    <cellStyle name="20% - Акцент6 4 3 2" xfId="2694"/>
    <cellStyle name="20% - Акцент6 4 3 3" xfId="2182"/>
    <cellStyle name="20% - Акцент6 4 4" xfId="2692"/>
    <cellStyle name="20% - Акцент6 4 5" xfId="2180"/>
    <cellStyle name="20% - Акцент6 4_46EE.2011(v1.0)" xfId="516"/>
    <cellStyle name="20% - Акцент6 5" xfId="517"/>
    <cellStyle name="20% - Акцент6 5 2" xfId="518"/>
    <cellStyle name="20% - Акцент6 5 2 2" xfId="2696"/>
    <cellStyle name="20% - Акцент6 5 2 3" xfId="2184"/>
    <cellStyle name="20% - Акцент6 5 3" xfId="519"/>
    <cellStyle name="20% - Акцент6 5 3 2" xfId="2697"/>
    <cellStyle name="20% - Акцент6 5 3 3" xfId="2185"/>
    <cellStyle name="20% - Акцент6 5 4" xfId="2695"/>
    <cellStyle name="20% - Акцент6 5 5" xfId="2183"/>
    <cellStyle name="20% - Акцент6 5_46EE.2011(v1.0)" xfId="520"/>
    <cellStyle name="20% - Акцент6 6" xfId="521"/>
    <cellStyle name="20% - Акцент6 6 2" xfId="522"/>
    <cellStyle name="20% - Акцент6 6 2 2" xfId="2699"/>
    <cellStyle name="20% - Акцент6 6 2 3" xfId="2187"/>
    <cellStyle name="20% - Акцент6 6 3" xfId="523"/>
    <cellStyle name="20% - Акцент6 6 3 2" xfId="2700"/>
    <cellStyle name="20% - Акцент6 6 3 3" xfId="2188"/>
    <cellStyle name="20% - Акцент6 6 4" xfId="2698"/>
    <cellStyle name="20% - Акцент6 6 5" xfId="2186"/>
    <cellStyle name="20% - Акцент6 6_46EE.2011(v1.0)" xfId="524"/>
    <cellStyle name="20% - Акцент6 7" xfId="525"/>
    <cellStyle name="20% - Акцент6 7 2" xfId="526"/>
    <cellStyle name="20% - Акцент6 7 2 2" xfId="2702"/>
    <cellStyle name="20% - Акцент6 7 2 3" xfId="2190"/>
    <cellStyle name="20% - Акцент6 7 3" xfId="527"/>
    <cellStyle name="20% - Акцент6 7 3 2" xfId="2703"/>
    <cellStyle name="20% - Акцент6 7 3 3" xfId="2191"/>
    <cellStyle name="20% - Акцент6 7 4" xfId="2701"/>
    <cellStyle name="20% - Акцент6 7 5" xfId="2189"/>
    <cellStyle name="20% - Акцент6 7_46EE.2011(v1.0)" xfId="528"/>
    <cellStyle name="20% - Акцент6 8" xfId="529"/>
    <cellStyle name="20% - Акцент6 8 2" xfId="530"/>
    <cellStyle name="20% - Акцент6 8 2 2" xfId="2705"/>
    <cellStyle name="20% - Акцент6 8 2 3" xfId="2193"/>
    <cellStyle name="20% - Акцент6 8 3" xfId="531"/>
    <cellStyle name="20% - Акцент6 8 3 2" xfId="2706"/>
    <cellStyle name="20% - Акцент6 8 3 3" xfId="2194"/>
    <cellStyle name="20% - Акцент6 8 4" xfId="2704"/>
    <cellStyle name="20% - Акцент6 8 5" xfId="2192"/>
    <cellStyle name="20% - Акцент6 8_46EE.2011(v1.0)" xfId="532"/>
    <cellStyle name="20% - Акцент6 9" xfId="533"/>
    <cellStyle name="20% - Акцент6 9 2" xfId="534"/>
    <cellStyle name="20% - Акцент6 9 2 2" xfId="2708"/>
    <cellStyle name="20% - Акцент6 9 2 3" xfId="2196"/>
    <cellStyle name="20% - Акцент6 9 3" xfId="535"/>
    <cellStyle name="20% - Акцент6 9 3 2" xfId="2709"/>
    <cellStyle name="20% - Акцент6 9 3 3" xfId="2197"/>
    <cellStyle name="20% - Акцент6 9 4" xfId="2707"/>
    <cellStyle name="20% - Акцент6 9 5" xfId="2195"/>
    <cellStyle name="20% - Акцент6 9_46EE.2011(v1.0)" xfId="536"/>
    <cellStyle name="40% - Accent1" xfId="537"/>
    <cellStyle name="40% - Accent1 2" xfId="538"/>
    <cellStyle name="40% - Accent1 2 2" xfId="2711"/>
    <cellStyle name="40% - Accent1 2 3" xfId="2199"/>
    <cellStyle name="40% - Accent1 3" xfId="539"/>
    <cellStyle name="40% - Accent1 3 2" xfId="2712"/>
    <cellStyle name="40% - Accent1 3 3" xfId="2200"/>
    <cellStyle name="40% - Accent1 4" xfId="2710"/>
    <cellStyle name="40% - Accent1 5" xfId="2198"/>
    <cellStyle name="40% - Accent1_46EE.2011(v1.0)" xfId="540"/>
    <cellStyle name="40% - Accent2" xfId="541"/>
    <cellStyle name="40% - Accent2 2" xfId="542"/>
    <cellStyle name="40% - Accent2 2 2" xfId="2714"/>
    <cellStyle name="40% - Accent2 2 3" xfId="2202"/>
    <cellStyle name="40% - Accent2 3" xfId="543"/>
    <cellStyle name="40% - Accent2 3 2" xfId="2715"/>
    <cellStyle name="40% - Accent2 3 3" xfId="2203"/>
    <cellStyle name="40% - Accent2 4" xfId="2713"/>
    <cellStyle name="40% - Accent2 5" xfId="2201"/>
    <cellStyle name="40% - Accent2_46EE.2011(v1.0)" xfId="544"/>
    <cellStyle name="40% - Accent3" xfId="545"/>
    <cellStyle name="40% - Accent3 2" xfId="546"/>
    <cellStyle name="40% - Accent3 2 2" xfId="2717"/>
    <cellStyle name="40% - Accent3 2 3" xfId="2205"/>
    <cellStyle name="40% - Accent3 3" xfId="547"/>
    <cellStyle name="40% - Accent3 3 2" xfId="2718"/>
    <cellStyle name="40% - Accent3 3 3" xfId="2206"/>
    <cellStyle name="40% - Accent3 4" xfId="2716"/>
    <cellStyle name="40% - Accent3 5" xfId="2204"/>
    <cellStyle name="40% - Accent3_46EE.2011(v1.0)" xfId="548"/>
    <cellStyle name="40% - Accent4" xfId="549"/>
    <cellStyle name="40% - Accent4 2" xfId="550"/>
    <cellStyle name="40% - Accent4 2 2" xfId="2720"/>
    <cellStyle name="40% - Accent4 2 3" xfId="2208"/>
    <cellStyle name="40% - Accent4 3" xfId="551"/>
    <cellStyle name="40% - Accent4 3 2" xfId="2721"/>
    <cellStyle name="40% - Accent4 3 3" xfId="2209"/>
    <cellStyle name="40% - Accent4 4" xfId="2719"/>
    <cellStyle name="40% - Accent4 5" xfId="2207"/>
    <cellStyle name="40% - Accent4_46EE.2011(v1.0)" xfId="552"/>
    <cellStyle name="40% - Accent5" xfId="553"/>
    <cellStyle name="40% - Accent5 2" xfId="554"/>
    <cellStyle name="40% - Accent5 2 2" xfId="2723"/>
    <cellStyle name="40% - Accent5 2 3" xfId="2211"/>
    <cellStyle name="40% - Accent5 3" xfId="555"/>
    <cellStyle name="40% - Accent5 3 2" xfId="2724"/>
    <cellStyle name="40% - Accent5 3 3" xfId="2212"/>
    <cellStyle name="40% - Accent5 4" xfId="2722"/>
    <cellStyle name="40% - Accent5 5" xfId="2210"/>
    <cellStyle name="40% - Accent5_46EE.2011(v1.0)" xfId="556"/>
    <cellStyle name="40% - Accent6" xfId="557"/>
    <cellStyle name="40% - Accent6 2" xfId="558"/>
    <cellStyle name="40% - Accent6 2 2" xfId="2726"/>
    <cellStyle name="40% - Accent6 2 3" xfId="2214"/>
    <cellStyle name="40% - Accent6 3" xfId="559"/>
    <cellStyle name="40% - Accent6 3 2" xfId="2727"/>
    <cellStyle name="40% - Accent6 3 3" xfId="2215"/>
    <cellStyle name="40% - Accent6 4" xfId="2725"/>
    <cellStyle name="40% - Accent6 5" xfId="2213"/>
    <cellStyle name="40% - Accent6_46EE.2011(v1.0)" xfId="560"/>
    <cellStyle name="40% - Акцент1 10" xfId="561"/>
    <cellStyle name="40% - Акцент1 10 2" xfId="2728"/>
    <cellStyle name="40% - Акцент1 10 3" xfId="2216"/>
    <cellStyle name="40% - Акцент1 11" xfId="562"/>
    <cellStyle name="40% - Акцент1 11 2" xfId="2729"/>
    <cellStyle name="40% - Акцент1 11 3" xfId="2217"/>
    <cellStyle name="40% - Акцент1 2" xfId="563"/>
    <cellStyle name="40% - Акцент1 2 2" xfId="564"/>
    <cellStyle name="40% - Акцент1 2 2 2" xfId="2731"/>
    <cellStyle name="40% - Акцент1 2 2 3" xfId="2219"/>
    <cellStyle name="40% - Акцент1 2 3" xfId="565"/>
    <cellStyle name="40% - Акцент1 2 3 2" xfId="2732"/>
    <cellStyle name="40% - Акцент1 2 3 3" xfId="2220"/>
    <cellStyle name="40% - Акцент1 2 4" xfId="2730"/>
    <cellStyle name="40% - Акцент1 2 5" xfId="2218"/>
    <cellStyle name="40% - Акцент1 2_46EE.2011(v1.0)" xfId="566"/>
    <cellStyle name="40% - Акцент1 3" xfId="567"/>
    <cellStyle name="40% - Акцент1 3 2" xfId="568"/>
    <cellStyle name="40% - Акцент1 3 2 2" xfId="2734"/>
    <cellStyle name="40% - Акцент1 3 2 3" xfId="2222"/>
    <cellStyle name="40% - Акцент1 3 3" xfId="569"/>
    <cellStyle name="40% - Акцент1 3 3 2" xfId="2735"/>
    <cellStyle name="40% - Акцент1 3 3 3" xfId="2223"/>
    <cellStyle name="40% - Акцент1 3 4" xfId="2733"/>
    <cellStyle name="40% - Акцент1 3 5" xfId="2221"/>
    <cellStyle name="40% - Акцент1 3_46EE.2011(v1.0)" xfId="570"/>
    <cellStyle name="40% - Акцент1 4" xfId="571"/>
    <cellStyle name="40% - Акцент1 4 2" xfId="572"/>
    <cellStyle name="40% - Акцент1 4 2 2" xfId="2737"/>
    <cellStyle name="40% - Акцент1 4 2 3" xfId="2225"/>
    <cellStyle name="40% - Акцент1 4 3" xfId="573"/>
    <cellStyle name="40% - Акцент1 4 3 2" xfId="2738"/>
    <cellStyle name="40% - Акцент1 4 3 3" xfId="2226"/>
    <cellStyle name="40% - Акцент1 4 4" xfId="2736"/>
    <cellStyle name="40% - Акцент1 4 5" xfId="2224"/>
    <cellStyle name="40% - Акцент1 4_46EE.2011(v1.0)" xfId="574"/>
    <cellStyle name="40% - Акцент1 5" xfId="575"/>
    <cellStyle name="40% - Акцент1 5 2" xfId="576"/>
    <cellStyle name="40% - Акцент1 5 2 2" xfId="2740"/>
    <cellStyle name="40% - Акцент1 5 2 3" xfId="2228"/>
    <cellStyle name="40% - Акцент1 5 3" xfId="577"/>
    <cellStyle name="40% - Акцент1 5 3 2" xfId="2741"/>
    <cellStyle name="40% - Акцент1 5 3 3" xfId="2229"/>
    <cellStyle name="40% - Акцент1 5 4" xfId="2739"/>
    <cellStyle name="40% - Акцент1 5 5" xfId="2227"/>
    <cellStyle name="40% - Акцент1 5_46EE.2011(v1.0)" xfId="578"/>
    <cellStyle name="40% - Акцент1 6" xfId="579"/>
    <cellStyle name="40% - Акцент1 6 2" xfId="580"/>
    <cellStyle name="40% - Акцент1 6 2 2" xfId="2743"/>
    <cellStyle name="40% - Акцент1 6 2 3" xfId="2231"/>
    <cellStyle name="40% - Акцент1 6 3" xfId="581"/>
    <cellStyle name="40% - Акцент1 6 3 2" xfId="2744"/>
    <cellStyle name="40% - Акцент1 6 3 3" xfId="2232"/>
    <cellStyle name="40% - Акцент1 6 4" xfId="2742"/>
    <cellStyle name="40% - Акцент1 6 5" xfId="2230"/>
    <cellStyle name="40% - Акцент1 6_46EE.2011(v1.0)" xfId="582"/>
    <cellStyle name="40% - Акцент1 7" xfId="583"/>
    <cellStyle name="40% - Акцент1 7 2" xfId="584"/>
    <cellStyle name="40% - Акцент1 7 2 2" xfId="2746"/>
    <cellStyle name="40% - Акцент1 7 2 3" xfId="2234"/>
    <cellStyle name="40% - Акцент1 7 3" xfId="585"/>
    <cellStyle name="40% - Акцент1 7 3 2" xfId="2747"/>
    <cellStyle name="40% - Акцент1 7 3 3" xfId="2235"/>
    <cellStyle name="40% - Акцент1 7 4" xfId="2745"/>
    <cellStyle name="40% - Акцент1 7 5" xfId="2233"/>
    <cellStyle name="40% - Акцент1 7_46EE.2011(v1.0)" xfId="586"/>
    <cellStyle name="40% - Акцент1 8" xfId="587"/>
    <cellStyle name="40% - Акцент1 8 2" xfId="588"/>
    <cellStyle name="40% - Акцент1 8 2 2" xfId="2749"/>
    <cellStyle name="40% - Акцент1 8 2 3" xfId="2237"/>
    <cellStyle name="40% - Акцент1 8 3" xfId="589"/>
    <cellStyle name="40% - Акцент1 8 3 2" xfId="2750"/>
    <cellStyle name="40% - Акцент1 8 3 3" xfId="2238"/>
    <cellStyle name="40% - Акцент1 8 4" xfId="2748"/>
    <cellStyle name="40% - Акцент1 8 5" xfId="2236"/>
    <cellStyle name="40% - Акцент1 8_46EE.2011(v1.0)" xfId="590"/>
    <cellStyle name="40% - Акцент1 9" xfId="591"/>
    <cellStyle name="40% - Акцент1 9 2" xfId="592"/>
    <cellStyle name="40% - Акцент1 9 2 2" xfId="2752"/>
    <cellStyle name="40% - Акцент1 9 2 3" xfId="2240"/>
    <cellStyle name="40% - Акцент1 9 3" xfId="593"/>
    <cellStyle name="40% - Акцент1 9 3 2" xfId="2753"/>
    <cellStyle name="40% - Акцент1 9 3 3" xfId="2241"/>
    <cellStyle name="40% - Акцент1 9 4" xfId="2751"/>
    <cellStyle name="40% - Акцент1 9 5" xfId="2239"/>
    <cellStyle name="40% - Акцент1 9_46EE.2011(v1.0)" xfId="594"/>
    <cellStyle name="40% - Акцент2 10" xfId="595"/>
    <cellStyle name="40% - Акцент2 10 2" xfId="2754"/>
    <cellStyle name="40% - Акцент2 10 3" xfId="2242"/>
    <cellStyle name="40% - Акцент2 11" xfId="596"/>
    <cellStyle name="40% - Акцент2 11 2" xfId="2755"/>
    <cellStyle name="40% - Акцент2 11 3" xfId="2243"/>
    <cellStyle name="40% - Акцент2 2" xfId="597"/>
    <cellStyle name="40% - Акцент2 2 2" xfId="598"/>
    <cellStyle name="40% - Акцент2 2 2 2" xfId="2757"/>
    <cellStyle name="40% - Акцент2 2 2 3" xfId="2245"/>
    <cellStyle name="40% - Акцент2 2 3" xfId="599"/>
    <cellStyle name="40% - Акцент2 2 3 2" xfId="2758"/>
    <cellStyle name="40% - Акцент2 2 3 3" xfId="2246"/>
    <cellStyle name="40% - Акцент2 2 4" xfId="2756"/>
    <cellStyle name="40% - Акцент2 2 5" xfId="2244"/>
    <cellStyle name="40% - Акцент2 2_46EE.2011(v1.0)" xfId="600"/>
    <cellStyle name="40% - Акцент2 3" xfId="601"/>
    <cellStyle name="40% - Акцент2 3 2" xfId="602"/>
    <cellStyle name="40% - Акцент2 3 2 2" xfId="2760"/>
    <cellStyle name="40% - Акцент2 3 2 3" xfId="2248"/>
    <cellStyle name="40% - Акцент2 3 3" xfId="603"/>
    <cellStyle name="40% - Акцент2 3 3 2" xfId="2761"/>
    <cellStyle name="40% - Акцент2 3 3 3" xfId="2249"/>
    <cellStyle name="40% - Акцент2 3 4" xfId="2759"/>
    <cellStyle name="40% - Акцент2 3 5" xfId="2247"/>
    <cellStyle name="40% - Акцент2 3_46EE.2011(v1.0)" xfId="604"/>
    <cellStyle name="40% - Акцент2 4" xfId="605"/>
    <cellStyle name="40% - Акцент2 4 2" xfId="606"/>
    <cellStyle name="40% - Акцент2 4 2 2" xfId="2763"/>
    <cellStyle name="40% - Акцент2 4 2 3" xfId="2251"/>
    <cellStyle name="40% - Акцент2 4 3" xfId="607"/>
    <cellStyle name="40% - Акцент2 4 3 2" xfId="2764"/>
    <cellStyle name="40% - Акцент2 4 3 3" xfId="2252"/>
    <cellStyle name="40% - Акцент2 4 4" xfId="2762"/>
    <cellStyle name="40% - Акцент2 4 5" xfId="2250"/>
    <cellStyle name="40% - Акцент2 4_46EE.2011(v1.0)" xfId="608"/>
    <cellStyle name="40% - Акцент2 5" xfId="609"/>
    <cellStyle name="40% - Акцент2 5 2" xfId="610"/>
    <cellStyle name="40% - Акцент2 5 2 2" xfId="2766"/>
    <cellStyle name="40% - Акцент2 5 2 3" xfId="2254"/>
    <cellStyle name="40% - Акцент2 5 3" xfId="611"/>
    <cellStyle name="40% - Акцент2 5 3 2" xfId="2767"/>
    <cellStyle name="40% - Акцент2 5 3 3" xfId="2255"/>
    <cellStyle name="40% - Акцент2 5 4" xfId="2765"/>
    <cellStyle name="40% - Акцент2 5 5" xfId="2253"/>
    <cellStyle name="40% - Акцент2 5_46EE.2011(v1.0)" xfId="612"/>
    <cellStyle name="40% - Акцент2 6" xfId="613"/>
    <cellStyle name="40% - Акцент2 6 2" xfId="614"/>
    <cellStyle name="40% - Акцент2 6 2 2" xfId="2769"/>
    <cellStyle name="40% - Акцент2 6 2 3" xfId="2257"/>
    <cellStyle name="40% - Акцент2 6 3" xfId="615"/>
    <cellStyle name="40% - Акцент2 6 3 2" xfId="2770"/>
    <cellStyle name="40% - Акцент2 6 3 3" xfId="2258"/>
    <cellStyle name="40% - Акцент2 6 4" xfId="2768"/>
    <cellStyle name="40% - Акцент2 6 5" xfId="2256"/>
    <cellStyle name="40% - Акцент2 6_46EE.2011(v1.0)" xfId="616"/>
    <cellStyle name="40% - Акцент2 7" xfId="617"/>
    <cellStyle name="40% - Акцент2 7 2" xfId="618"/>
    <cellStyle name="40% - Акцент2 7 2 2" xfId="2772"/>
    <cellStyle name="40% - Акцент2 7 2 3" xfId="2260"/>
    <cellStyle name="40% - Акцент2 7 3" xfId="619"/>
    <cellStyle name="40% - Акцент2 7 3 2" xfId="2773"/>
    <cellStyle name="40% - Акцент2 7 3 3" xfId="2261"/>
    <cellStyle name="40% - Акцент2 7 4" xfId="2771"/>
    <cellStyle name="40% - Акцент2 7 5" xfId="2259"/>
    <cellStyle name="40% - Акцент2 7_46EE.2011(v1.0)" xfId="620"/>
    <cellStyle name="40% - Акцент2 8" xfId="621"/>
    <cellStyle name="40% - Акцент2 8 2" xfId="622"/>
    <cellStyle name="40% - Акцент2 8 2 2" xfId="2775"/>
    <cellStyle name="40% - Акцент2 8 2 3" xfId="2263"/>
    <cellStyle name="40% - Акцент2 8 3" xfId="623"/>
    <cellStyle name="40% - Акцент2 8 3 2" xfId="2776"/>
    <cellStyle name="40% - Акцент2 8 3 3" xfId="2264"/>
    <cellStyle name="40% - Акцент2 8 4" xfId="2774"/>
    <cellStyle name="40% - Акцент2 8 5" xfId="2262"/>
    <cellStyle name="40% - Акцент2 8_46EE.2011(v1.0)" xfId="624"/>
    <cellStyle name="40% - Акцент2 9" xfId="625"/>
    <cellStyle name="40% - Акцент2 9 2" xfId="626"/>
    <cellStyle name="40% - Акцент2 9 2 2" xfId="2778"/>
    <cellStyle name="40% - Акцент2 9 2 3" xfId="2266"/>
    <cellStyle name="40% - Акцент2 9 3" xfId="627"/>
    <cellStyle name="40% - Акцент2 9 3 2" xfId="2779"/>
    <cellStyle name="40% - Акцент2 9 3 3" xfId="2267"/>
    <cellStyle name="40% - Акцент2 9 4" xfId="2777"/>
    <cellStyle name="40% - Акцент2 9 5" xfId="2265"/>
    <cellStyle name="40% - Акцент2 9_46EE.2011(v1.0)" xfId="628"/>
    <cellStyle name="40% - Акцент3 10" xfId="629"/>
    <cellStyle name="40% - Акцент3 10 2" xfId="2780"/>
    <cellStyle name="40% - Акцент3 10 3" xfId="2268"/>
    <cellStyle name="40% - Акцент3 11" xfId="630"/>
    <cellStyle name="40% - Акцент3 11 2" xfId="2781"/>
    <cellStyle name="40% - Акцент3 11 3" xfId="2269"/>
    <cellStyle name="40% - Акцент3 2" xfId="631"/>
    <cellStyle name="40% - Акцент3 2 2" xfId="632"/>
    <cellStyle name="40% - Акцент3 2 2 2" xfId="2783"/>
    <cellStyle name="40% - Акцент3 2 2 3" xfId="2271"/>
    <cellStyle name="40% - Акцент3 2 3" xfId="633"/>
    <cellStyle name="40% - Акцент3 2 3 2" xfId="2784"/>
    <cellStyle name="40% - Акцент3 2 3 3" xfId="2272"/>
    <cellStyle name="40% - Акцент3 2 4" xfId="2782"/>
    <cellStyle name="40% - Акцент3 2 5" xfId="2270"/>
    <cellStyle name="40% - Акцент3 2_46EE.2011(v1.0)" xfId="634"/>
    <cellStyle name="40% - Акцент3 3" xfId="635"/>
    <cellStyle name="40% - Акцент3 3 2" xfId="636"/>
    <cellStyle name="40% - Акцент3 3 2 2" xfId="2786"/>
    <cellStyle name="40% - Акцент3 3 2 3" xfId="2274"/>
    <cellStyle name="40% - Акцент3 3 3" xfId="637"/>
    <cellStyle name="40% - Акцент3 3 3 2" xfId="2787"/>
    <cellStyle name="40% - Акцент3 3 3 3" xfId="2275"/>
    <cellStyle name="40% - Акцент3 3 4" xfId="2785"/>
    <cellStyle name="40% - Акцент3 3 5" xfId="2273"/>
    <cellStyle name="40% - Акцент3 3_46EE.2011(v1.0)" xfId="638"/>
    <cellStyle name="40% - Акцент3 4" xfId="639"/>
    <cellStyle name="40% - Акцент3 4 2" xfId="640"/>
    <cellStyle name="40% - Акцент3 4 2 2" xfId="2789"/>
    <cellStyle name="40% - Акцент3 4 2 3" xfId="2277"/>
    <cellStyle name="40% - Акцент3 4 3" xfId="641"/>
    <cellStyle name="40% - Акцент3 4 3 2" xfId="2790"/>
    <cellStyle name="40% - Акцент3 4 3 3" xfId="2278"/>
    <cellStyle name="40% - Акцент3 4 4" xfId="2788"/>
    <cellStyle name="40% - Акцент3 4 5" xfId="2276"/>
    <cellStyle name="40% - Акцент3 4_46EE.2011(v1.0)" xfId="642"/>
    <cellStyle name="40% - Акцент3 5" xfId="643"/>
    <cellStyle name="40% - Акцент3 5 2" xfId="644"/>
    <cellStyle name="40% - Акцент3 5 2 2" xfId="2792"/>
    <cellStyle name="40% - Акцент3 5 2 3" xfId="2280"/>
    <cellStyle name="40% - Акцент3 5 3" xfId="645"/>
    <cellStyle name="40% - Акцент3 5 3 2" xfId="2793"/>
    <cellStyle name="40% - Акцент3 5 3 3" xfId="2281"/>
    <cellStyle name="40% - Акцент3 5 4" xfId="2791"/>
    <cellStyle name="40% - Акцент3 5 5" xfId="2279"/>
    <cellStyle name="40% - Акцент3 5_46EE.2011(v1.0)" xfId="646"/>
    <cellStyle name="40% - Акцент3 6" xfId="647"/>
    <cellStyle name="40% - Акцент3 6 2" xfId="648"/>
    <cellStyle name="40% - Акцент3 6 2 2" xfId="2795"/>
    <cellStyle name="40% - Акцент3 6 2 3" xfId="2283"/>
    <cellStyle name="40% - Акцент3 6 3" xfId="649"/>
    <cellStyle name="40% - Акцент3 6 3 2" xfId="2796"/>
    <cellStyle name="40% - Акцент3 6 3 3" xfId="2284"/>
    <cellStyle name="40% - Акцент3 6 4" xfId="2794"/>
    <cellStyle name="40% - Акцент3 6 5" xfId="2282"/>
    <cellStyle name="40% - Акцент3 6_46EE.2011(v1.0)" xfId="650"/>
    <cellStyle name="40% - Акцент3 7" xfId="651"/>
    <cellStyle name="40% - Акцент3 7 2" xfId="652"/>
    <cellStyle name="40% - Акцент3 7 2 2" xfId="2798"/>
    <cellStyle name="40% - Акцент3 7 2 3" xfId="2286"/>
    <cellStyle name="40% - Акцент3 7 3" xfId="653"/>
    <cellStyle name="40% - Акцент3 7 3 2" xfId="2799"/>
    <cellStyle name="40% - Акцент3 7 3 3" xfId="2287"/>
    <cellStyle name="40% - Акцент3 7 4" xfId="2797"/>
    <cellStyle name="40% - Акцент3 7 5" xfId="2285"/>
    <cellStyle name="40% - Акцент3 7_46EE.2011(v1.0)" xfId="654"/>
    <cellStyle name="40% - Акцент3 8" xfId="655"/>
    <cellStyle name="40% - Акцент3 8 2" xfId="656"/>
    <cellStyle name="40% - Акцент3 8 2 2" xfId="2801"/>
    <cellStyle name="40% - Акцент3 8 2 3" xfId="2289"/>
    <cellStyle name="40% - Акцент3 8 3" xfId="657"/>
    <cellStyle name="40% - Акцент3 8 3 2" xfId="2802"/>
    <cellStyle name="40% - Акцент3 8 3 3" xfId="2290"/>
    <cellStyle name="40% - Акцент3 8 4" xfId="2800"/>
    <cellStyle name="40% - Акцент3 8 5" xfId="2288"/>
    <cellStyle name="40% - Акцент3 8_46EE.2011(v1.0)" xfId="658"/>
    <cellStyle name="40% - Акцент3 9" xfId="659"/>
    <cellStyle name="40% - Акцент3 9 2" xfId="660"/>
    <cellStyle name="40% - Акцент3 9 2 2" xfId="2804"/>
    <cellStyle name="40% - Акцент3 9 2 3" xfId="2292"/>
    <cellStyle name="40% - Акцент3 9 3" xfId="661"/>
    <cellStyle name="40% - Акцент3 9 3 2" xfId="2805"/>
    <cellStyle name="40% - Акцент3 9 3 3" xfId="2293"/>
    <cellStyle name="40% - Акцент3 9 4" xfId="2803"/>
    <cellStyle name="40% - Акцент3 9 5" xfId="2291"/>
    <cellStyle name="40% - Акцент3 9_46EE.2011(v1.0)" xfId="662"/>
    <cellStyle name="40% - Акцент4 10" xfId="663"/>
    <cellStyle name="40% - Акцент4 10 2" xfId="2806"/>
    <cellStyle name="40% - Акцент4 10 3" xfId="2294"/>
    <cellStyle name="40% - Акцент4 11" xfId="664"/>
    <cellStyle name="40% - Акцент4 11 2" xfId="2807"/>
    <cellStyle name="40% - Акцент4 11 3" xfId="2295"/>
    <cellStyle name="40% - Акцент4 2" xfId="665"/>
    <cellStyle name="40% - Акцент4 2 2" xfId="666"/>
    <cellStyle name="40% - Акцент4 2 2 2" xfId="2809"/>
    <cellStyle name="40% - Акцент4 2 2 3" xfId="2297"/>
    <cellStyle name="40% - Акцент4 2 3" xfId="667"/>
    <cellStyle name="40% - Акцент4 2 3 2" xfId="2810"/>
    <cellStyle name="40% - Акцент4 2 3 3" xfId="2298"/>
    <cellStyle name="40% - Акцент4 2 4" xfId="2808"/>
    <cellStyle name="40% - Акцент4 2 5" xfId="2296"/>
    <cellStyle name="40% - Акцент4 2_46EE.2011(v1.0)" xfId="668"/>
    <cellStyle name="40% - Акцент4 3" xfId="669"/>
    <cellStyle name="40% - Акцент4 3 2" xfId="670"/>
    <cellStyle name="40% - Акцент4 3 2 2" xfId="2812"/>
    <cellStyle name="40% - Акцент4 3 2 3" xfId="2300"/>
    <cellStyle name="40% - Акцент4 3 3" xfId="671"/>
    <cellStyle name="40% - Акцент4 3 3 2" xfId="2813"/>
    <cellStyle name="40% - Акцент4 3 3 3" xfId="2301"/>
    <cellStyle name="40% - Акцент4 3 4" xfId="2811"/>
    <cellStyle name="40% - Акцент4 3 5" xfId="2299"/>
    <cellStyle name="40% - Акцент4 3_46EE.2011(v1.0)" xfId="672"/>
    <cellStyle name="40% - Акцент4 4" xfId="673"/>
    <cellStyle name="40% - Акцент4 4 2" xfId="674"/>
    <cellStyle name="40% - Акцент4 4 2 2" xfId="2815"/>
    <cellStyle name="40% - Акцент4 4 2 3" xfId="2303"/>
    <cellStyle name="40% - Акцент4 4 3" xfId="675"/>
    <cellStyle name="40% - Акцент4 4 3 2" xfId="2816"/>
    <cellStyle name="40% - Акцент4 4 3 3" xfId="2304"/>
    <cellStyle name="40% - Акцент4 4 4" xfId="2814"/>
    <cellStyle name="40% - Акцент4 4 5" xfId="2302"/>
    <cellStyle name="40% - Акцент4 4_46EE.2011(v1.0)" xfId="676"/>
    <cellStyle name="40% - Акцент4 5" xfId="677"/>
    <cellStyle name="40% - Акцент4 5 2" xfId="678"/>
    <cellStyle name="40% - Акцент4 5 2 2" xfId="2818"/>
    <cellStyle name="40% - Акцент4 5 2 3" xfId="2306"/>
    <cellStyle name="40% - Акцент4 5 3" xfId="679"/>
    <cellStyle name="40% - Акцент4 5 3 2" xfId="2819"/>
    <cellStyle name="40% - Акцент4 5 3 3" xfId="2307"/>
    <cellStyle name="40% - Акцент4 5 4" xfId="2817"/>
    <cellStyle name="40% - Акцент4 5 5" xfId="2305"/>
    <cellStyle name="40% - Акцент4 5_46EE.2011(v1.0)" xfId="680"/>
    <cellStyle name="40% - Акцент4 6" xfId="681"/>
    <cellStyle name="40% - Акцент4 6 2" xfId="682"/>
    <cellStyle name="40% - Акцент4 6 2 2" xfId="2821"/>
    <cellStyle name="40% - Акцент4 6 2 3" xfId="2309"/>
    <cellStyle name="40% - Акцент4 6 3" xfId="683"/>
    <cellStyle name="40% - Акцент4 6 3 2" xfId="2822"/>
    <cellStyle name="40% - Акцент4 6 3 3" xfId="2310"/>
    <cellStyle name="40% - Акцент4 6 4" xfId="2820"/>
    <cellStyle name="40% - Акцент4 6 5" xfId="2308"/>
    <cellStyle name="40% - Акцент4 6_46EE.2011(v1.0)" xfId="684"/>
    <cellStyle name="40% - Акцент4 7" xfId="685"/>
    <cellStyle name="40% - Акцент4 7 2" xfId="686"/>
    <cellStyle name="40% - Акцент4 7 2 2" xfId="2824"/>
    <cellStyle name="40% - Акцент4 7 2 3" xfId="2312"/>
    <cellStyle name="40% - Акцент4 7 3" xfId="687"/>
    <cellStyle name="40% - Акцент4 7 3 2" xfId="2825"/>
    <cellStyle name="40% - Акцент4 7 3 3" xfId="2313"/>
    <cellStyle name="40% - Акцент4 7 4" xfId="2823"/>
    <cellStyle name="40% - Акцент4 7 5" xfId="2311"/>
    <cellStyle name="40% - Акцент4 7_46EE.2011(v1.0)" xfId="688"/>
    <cellStyle name="40% - Акцент4 8" xfId="689"/>
    <cellStyle name="40% - Акцент4 8 2" xfId="690"/>
    <cellStyle name="40% - Акцент4 8 2 2" xfId="2827"/>
    <cellStyle name="40% - Акцент4 8 2 3" xfId="2315"/>
    <cellStyle name="40% - Акцент4 8 3" xfId="691"/>
    <cellStyle name="40% - Акцент4 8 3 2" xfId="2828"/>
    <cellStyle name="40% - Акцент4 8 3 3" xfId="2316"/>
    <cellStyle name="40% - Акцент4 8 4" xfId="2826"/>
    <cellStyle name="40% - Акцент4 8 5" xfId="2314"/>
    <cellStyle name="40% - Акцент4 8_46EE.2011(v1.0)" xfId="692"/>
    <cellStyle name="40% - Акцент4 9" xfId="693"/>
    <cellStyle name="40% - Акцент4 9 2" xfId="694"/>
    <cellStyle name="40% - Акцент4 9 2 2" xfId="2830"/>
    <cellStyle name="40% - Акцент4 9 2 3" xfId="2318"/>
    <cellStyle name="40% - Акцент4 9 3" xfId="695"/>
    <cellStyle name="40% - Акцент4 9 3 2" xfId="2831"/>
    <cellStyle name="40% - Акцент4 9 3 3" xfId="2319"/>
    <cellStyle name="40% - Акцент4 9 4" xfId="2829"/>
    <cellStyle name="40% - Акцент4 9 5" xfId="2317"/>
    <cellStyle name="40% - Акцент4 9_46EE.2011(v1.0)" xfId="696"/>
    <cellStyle name="40% - Акцент5 10" xfId="697"/>
    <cellStyle name="40% - Акцент5 10 2" xfId="2832"/>
    <cellStyle name="40% - Акцент5 10 3" xfId="2320"/>
    <cellStyle name="40% - Акцент5 11" xfId="698"/>
    <cellStyle name="40% - Акцент5 11 2" xfId="2833"/>
    <cellStyle name="40% - Акцент5 11 3" xfId="2321"/>
    <cellStyle name="40% - Акцент5 2" xfId="699"/>
    <cellStyle name="40% - Акцент5 2 2" xfId="700"/>
    <cellStyle name="40% - Акцент5 2 2 2" xfId="2835"/>
    <cellStyle name="40% - Акцент5 2 2 3" xfId="2323"/>
    <cellStyle name="40% - Акцент5 2 3" xfId="701"/>
    <cellStyle name="40% - Акцент5 2 3 2" xfId="2836"/>
    <cellStyle name="40% - Акцент5 2 3 3" xfId="2324"/>
    <cellStyle name="40% - Акцент5 2 4" xfId="2834"/>
    <cellStyle name="40% - Акцент5 2 5" xfId="2322"/>
    <cellStyle name="40% - Акцент5 2_46EE.2011(v1.0)" xfId="702"/>
    <cellStyle name="40% - Акцент5 3" xfId="703"/>
    <cellStyle name="40% - Акцент5 3 2" xfId="704"/>
    <cellStyle name="40% - Акцент5 3 2 2" xfId="2838"/>
    <cellStyle name="40% - Акцент5 3 2 3" xfId="2326"/>
    <cellStyle name="40% - Акцент5 3 3" xfId="705"/>
    <cellStyle name="40% - Акцент5 3 3 2" xfId="2839"/>
    <cellStyle name="40% - Акцент5 3 3 3" xfId="2327"/>
    <cellStyle name="40% - Акцент5 3 4" xfId="2837"/>
    <cellStyle name="40% - Акцент5 3 5" xfId="2325"/>
    <cellStyle name="40% - Акцент5 3_46EE.2011(v1.0)" xfId="706"/>
    <cellStyle name="40% - Акцент5 4" xfId="707"/>
    <cellStyle name="40% - Акцент5 4 2" xfId="708"/>
    <cellStyle name="40% - Акцент5 4 2 2" xfId="2841"/>
    <cellStyle name="40% - Акцент5 4 2 3" xfId="2329"/>
    <cellStyle name="40% - Акцент5 4 3" xfId="709"/>
    <cellStyle name="40% - Акцент5 4 3 2" xfId="2842"/>
    <cellStyle name="40% - Акцент5 4 3 3" xfId="2330"/>
    <cellStyle name="40% - Акцент5 4 4" xfId="2840"/>
    <cellStyle name="40% - Акцент5 4 5" xfId="2328"/>
    <cellStyle name="40% - Акцент5 4_46EE.2011(v1.0)" xfId="710"/>
    <cellStyle name="40% - Акцент5 5" xfId="711"/>
    <cellStyle name="40% - Акцент5 5 2" xfId="712"/>
    <cellStyle name="40% - Акцент5 5 2 2" xfId="2844"/>
    <cellStyle name="40% - Акцент5 5 2 3" xfId="2332"/>
    <cellStyle name="40% - Акцент5 5 3" xfId="713"/>
    <cellStyle name="40% - Акцент5 5 3 2" xfId="2845"/>
    <cellStyle name="40% - Акцент5 5 3 3" xfId="2333"/>
    <cellStyle name="40% - Акцент5 5 4" xfId="2843"/>
    <cellStyle name="40% - Акцент5 5 5" xfId="2331"/>
    <cellStyle name="40% - Акцент5 5_46EE.2011(v1.0)" xfId="714"/>
    <cellStyle name="40% - Акцент5 6" xfId="715"/>
    <cellStyle name="40% - Акцент5 6 2" xfId="716"/>
    <cellStyle name="40% - Акцент5 6 2 2" xfId="2847"/>
    <cellStyle name="40% - Акцент5 6 2 3" xfId="2335"/>
    <cellStyle name="40% - Акцент5 6 3" xfId="717"/>
    <cellStyle name="40% - Акцент5 6 3 2" xfId="2848"/>
    <cellStyle name="40% - Акцент5 6 3 3" xfId="2336"/>
    <cellStyle name="40% - Акцент5 6 4" xfId="2846"/>
    <cellStyle name="40% - Акцент5 6 5" xfId="2334"/>
    <cellStyle name="40% - Акцент5 6_46EE.2011(v1.0)" xfId="718"/>
    <cellStyle name="40% - Акцент5 7" xfId="719"/>
    <cellStyle name="40% - Акцент5 7 2" xfId="720"/>
    <cellStyle name="40% - Акцент5 7 2 2" xfId="2850"/>
    <cellStyle name="40% - Акцент5 7 2 3" xfId="2338"/>
    <cellStyle name="40% - Акцент5 7 3" xfId="721"/>
    <cellStyle name="40% - Акцент5 7 3 2" xfId="2851"/>
    <cellStyle name="40% - Акцент5 7 3 3" xfId="2339"/>
    <cellStyle name="40% - Акцент5 7 4" xfId="2849"/>
    <cellStyle name="40% - Акцент5 7 5" xfId="2337"/>
    <cellStyle name="40% - Акцент5 7_46EE.2011(v1.0)" xfId="722"/>
    <cellStyle name="40% - Акцент5 8" xfId="723"/>
    <cellStyle name="40% - Акцент5 8 2" xfId="724"/>
    <cellStyle name="40% - Акцент5 8 2 2" xfId="2853"/>
    <cellStyle name="40% - Акцент5 8 2 3" xfId="2341"/>
    <cellStyle name="40% - Акцент5 8 3" xfId="725"/>
    <cellStyle name="40% - Акцент5 8 3 2" xfId="2854"/>
    <cellStyle name="40% - Акцент5 8 3 3" xfId="2342"/>
    <cellStyle name="40% - Акцент5 8 4" xfId="2852"/>
    <cellStyle name="40% - Акцент5 8 5" xfId="2340"/>
    <cellStyle name="40% - Акцент5 8_46EE.2011(v1.0)" xfId="726"/>
    <cellStyle name="40% - Акцент5 9" xfId="727"/>
    <cellStyle name="40% - Акцент5 9 2" xfId="728"/>
    <cellStyle name="40% - Акцент5 9 2 2" xfId="2856"/>
    <cellStyle name="40% - Акцент5 9 2 3" xfId="2344"/>
    <cellStyle name="40% - Акцент5 9 3" xfId="729"/>
    <cellStyle name="40% - Акцент5 9 3 2" xfId="2857"/>
    <cellStyle name="40% - Акцент5 9 3 3" xfId="2345"/>
    <cellStyle name="40% - Акцент5 9 4" xfId="2855"/>
    <cellStyle name="40% - Акцент5 9 5" xfId="2343"/>
    <cellStyle name="40% - Акцент5 9_46EE.2011(v1.0)" xfId="730"/>
    <cellStyle name="40% - Акцент6 10" xfId="731"/>
    <cellStyle name="40% - Акцент6 10 2" xfId="2858"/>
    <cellStyle name="40% - Акцент6 10 3" xfId="2346"/>
    <cellStyle name="40% - Акцент6 11" xfId="732"/>
    <cellStyle name="40% - Акцент6 11 2" xfId="2859"/>
    <cellStyle name="40% - Акцент6 11 3" xfId="2347"/>
    <cellStyle name="40% - Акцент6 2" xfId="733"/>
    <cellStyle name="40% - Акцент6 2 2" xfId="734"/>
    <cellStyle name="40% - Акцент6 2 2 2" xfId="2861"/>
    <cellStyle name="40% - Акцент6 2 2 3" xfId="2349"/>
    <cellStyle name="40% - Акцент6 2 3" xfId="735"/>
    <cellStyle name="40% - Акцент6 2 3 2" xfId="2862"/>
    <cellStyle name="40% - Акцент6 2 3 3" xfId="2350"/>
    <cellStyle name="40% - Акцент6 2 4" xfId="2860"/>
    <cellStyle name="40% - Акцент6 2 5" xfId="2348"/>
    <cellStyle name="40% - Акцент6 2_46EE.2011(v1.0)" xfId="736"/>
    <cellStyle name="40% - Акцент6 3" xfId="737"/>
    <cellStyle name="40% - Акцент6 3 2" xfId="738"/>
    <cellStyle name="40% - Акцент6 3 2 2" xfId="2864"/>
    <cellStyle name="40% - Акцент6 3 2 3" xfId="2352"/>
    <cellStyle name="40% - Акцент6 3 3" xfId="739"/>
    <cellStyle name="40% - Акцент6 3 3 2" xfId="2865"/>
    <cellStyle name="40% - Акцент6 3 3 3" xfId="2353"/>
    <cellStyle name="40% - Акцент6 3 4" xfId="2863"/>
    <cellStyle name="40% - Акцент6 3 5" xfId="2351"/>
    <cellStyle name="40% - Акцент6 3_46EE.2011(v1.0)" xfId="740"/>
    <cellStyle name="40% - Акцент6 4" xfId="741"/>
    <cellStyle name="40% - Акцент6 4 2" xfId="742"/>
    <cellStyle name="40% - Акцент6 4 2 2" xfId="2867"/>
    <cellStyle name="40% - Акцент6 4 2 3" xfId="2355"/>
    <cellStyle name="40% - Акцент6 4 3" xfId="743"/>
    <cellStyle name="40% - Акцент6 4 3 2" xfId="2868"/>
    <cellStyle name="40% - Акцент6 4 3 3" xfId="2356"/>
    <cellStyle name="40% - Акцент6 4 4" xfId="2866"/>
    <cellStyle name="40% - Акцент6 4 5" xfId="2354"/>
    <cellStyle name="40% - Акцент6 4_46EE.2011(v1.0)" xfId="744"/>
    <cellStyle name="40% - Акцент6 5" xfId="745"/>
    <cellStyle name="40% - Акцент6 5 2" xfId="746"/>
    <cellStyle name="40% - Акцент6 5 2 2" xfId="2870"/>
    <cellStyle name="40% - Акцент6 5 2 3" xfId="2358"/>
    <cellStyle name="40% - Акцент6 5 3" xfId="747"/>
    <cellStyle name="40% - Акцент6 5 3 2" xfId="2871"/>
    <cellStyle name="40% - Акцент6 5 3 3" xfId="2359"/>
    <cellStyle name="40% - Акцент6 5 4" xfId="2869"/>
    <cellStyle name="40% - Акцент6 5 5" xfId="2357"/>
    <cellStyle name="40% - Акцент6 5_46EE.2011(v1.0)" xfId="748"/>
    <cellStyle name="40% - Акцент6 6" xfId="749"/>
    <cellStyle name="40% - Акцент6 6 2" xfId="750"/>
    <cellStyle name="40% - Акцент6 6 2 2" xfId="2873"/>
    <cellStyle name="40% - Акцент6 6 2 3" xfId="2361"/>
    <cellStyle name="40% - Акцент6 6 3" xfId="751"/>
    <cellStyle name="40% - Акцент6 6 3 2" xfId="2874"/>
    <cellStyle name="40% - Акцент6 6 3 3" xfId="2362"/>
    <cellStyle name="40% - Акцент6 6 4" xfId="2872"/>
    <cellStyle name="40% - Акцент6 6 5" xfId="2360"/>
    <cellStyle name="40% - Акцент6 6_46EE.2011(v1.0)" xfId="752"/>
    <cellStyle name="40% - Акцент6 7" xfId="753"/>
    <cellStyle name="40% - Акцент6 7 2" xfId="754"/>
    <cellStyle name="40% - Акцент6 7 2 2" xfId="2876"/>
    <cellStyle name="40% - Акцент6 7 2 3" xfId="2364"/>
    <cellStyle name="40% - Акцент6 7 3" xfId="755"/>
    <cellStyle name="40% - Акцент6 7 3 2" xfId="2877"/>
    <cellStyle name="40% - Акцент6 7 3 3" xfId="2365"/>
    <cellStyle name="40% - Акцент6 7 4" xfId="2875"/>
    <cellStyle name="40% - Акцент6 7 5" xfId="2363"/>
    <cellStyle name="40% - Акцент6 7_46EE.2011(v1.0)" xfId="756"/>
    <cellStyle name="40% - Акцент6 8" xfId="757"/>
    <cellStyle name="40% - Акцент6 8 2" xfId="758"/>
    <cellStyle name="40% - Акцент6 8 2 2" xfId="2879"/>
    <cellStyle name="40% - Акцент6 8 2 3" xfId="2367"/>
    <cellStyle name="40% - Акцент6 8 3" xfId="759"/>
    <cellStyle name="40% - Акцент6 8 3 2" xfId="2880"/>
    <cellStyle name="40% - Акцент6 8 3 3" xfId="2368"/>
    <cellStyle name="40% - Акцент6 8 4" xfId="2878"/>
    <cellStyle name="40% - Акцент6 8 5" xfId="2366"/>
    <cellStyle name="40% - Акцент6 8_46EE.2011(v1.0)" xfId="760"/>
    <cellStyle name="40% - Акцент6 9" xfId="761"/>
    <cellStyle name="40% - Акцент6 9 2" xfId="762"/>
    <cellStyle name="40% - Акцент6 9 2 2" xfId="2882"/>
    <cellStyle name="40% - Акцент6 9 2 3" xfId="2370"/>
    <cellStyle name="40% - Акцент6 9 3" xfId="763"/>
    <cellStyle name="40% - Акцент6 9 3 2" xfId="2883"/>
    <cellStyle name="40% - Акцент6 9 3 3" xfId="2371"/>
    <cellStyle name="40% - Акцент6 9 4" xfId="2881"/>
    <cellStyle name="40% - Акцент6 9 5" xfId="2369"/>
    <cellStyle name="40% - Акцент6 9_46EE.2011(v1.0)" xfId="764"/>
    <cellStyle name="60% - Accent1" xfId="765"/>
    <cellStyle name="60% - Accent2" xfId="766"/>
    <cellStyle name="60% - Accent3" xfId="767"/>
    <cellStyle name="60% - Accent4" xfId="768"/>
    <cellStyle name="60% - Accent5" xfId="769"/>
    <cellStyle name="60% - Accent6" xfId="770"/>
    <cellStyle name="60% - Акцент1 10" xfId="771"/>
    <cellStyle name="60% - Акцент1 2" xfId="772"/>
    <cellStyle name="60% - Акцент1 2 2" xfId="773"/>
    <cellStyle name="60% - Акцент1 3" xfId="774"/>
    <cellStyle name="60% - Акцент1 3 2" xfId="775"/>
    <cellStyle name="60% - Акцент1 4" xfId="776"/>
    <cellStyle name="60% - Акцент1 4 2" xfId="777"/>
    <cellStyle name="60% - Акцент1 5" xfId="778"/>
    <cellStyle name="60% - Акцент1 5 2" xfId="779"/>
    <cellStyle name="60% - Акцент1 6" xfId="780"/>
    <cellStyle name="60% - Акцент1 6 2" xfId="781"/>
    <cellStyle name="60% - Акцент1 7" xfId="782"/>
    <cellStyle name="60% - Акцент1 7 2" xfId="783"/>
    <cellStyle name="60% - Акцент1 8" xfId="784"/>
    <cellStyle name="60% - Акцент1 8 2" xfId="785"/>
    <cellStyle name="60% - Акцент1 9" xfId="786"/>
    <cellStyle name="60% - Акцент1 9 2" xfId="787"/>
    <cellStyle name="60% - Акцент2 10" xfId="788"/>
    <cellStyle name="60% - Акцент2 2" xfId="789"/>
    <cellStyle name="60% - Акцент2 2 2" xfId="790"/>
    <cellStyle name="60% - Акцент2 3" xfId="791"/>
    <cellStyle name="60% - Акцент2 3 2" xfId="792"/>
    <cellStyle name="60% - Акцент2 4" xfId="793"/>
    <cellStyle name="60% - Акцент2 4 2" xfId="794"/>
    <cellStyle name="60% - Акцент2 5" xfId="795"/>
    <cellStyle name="60% - Акцент2 5 2" xfId="796"/>
    <cellStyle name="60% - Акцент2 6" xfId="797"/>
    <cellStyle name="60% - Акцент2 6 2" xfId="798"/>
    <cellStyle name="60% - Акцент2 7" xfId="799"/>
    <cellStyle name="60% - Акцент2 7 2" xfId="800"/>
    <cellStyle name="60% - Акцент2 8" xfId="801"/>
    <cellStyle name="60% - Акцент2 8 2" xfId="802"/>
    <cellStyle name="60% - Акцент2 9" xfId="803"/>
    <cellStyle name="60% - Акцент2 9 2" xfId="804"/>
    <cellStyle name="60% - Акцент3 10" xfId="805"/>
    <cellStyle name="60% - Акцент3 2" xfId="806"/>
    <cellStyle name="60% - Акцент3 2 2" xfId="807"/>
    <cellStyle name="60% - Акцент3 3" xfId="808"/>
    <cellStyle name="60% - Акцент3 3 2" xfId="809"/>
    <cellStyle name="60% - Акцент3 4" xfId="810"/>
    <cellStyle name="60% - Акцент3 4 2" xfId="811"/>
    <cellStyle name="60% - Акцент3 5" xfId="812"/>
    <cellStyle name="60% - Акцент3 5 2" xfId="813"/>
    <cellStyle name="60% - Акцент3 6" xfId="814"/>
    <cellStyle name="60% - Акцент3 6 2" xfId="815"/>
    <cellStyle name="60% - Акцент3 7" xfId="816"/>
    <cellStyle name="60% - Акцент3 7 2" xfId="817"/>
    <cellStyle name="60% - Акцент3 8" xfId="818"/>
    <cellStyle name="60% - Акцент3 8 2" xfId="819"/>
    <cellStyle name="60% - Акцент3 9" xfId="820"/>
    <cellStyle name="60% - Акцент3 9 2" xfId="821"/>
    <cellStyle name="60% - Акцент4 10" xfId="822"/>
    <cellStyle name="60% - Акцент4 2" xfId="823"/>
    <cellStyle name="60% - Акцент4 2 2" xfId="824"/>
    <cellStyle name="60% - Акцент4 3" xfId="825"/>
    <cellStyle name="60% - Акцент4 3 2" xfId="826"/>
    <cellStyle name="60% - Акцент4 4" xfId="827"/>
    <cellStyle name="60% - Акцент4 4 2" xfId="828"/>
    <cellStyle name="60% - Акцент4 5" xfId="829"/>
    <cellStyle name="60% - Акцент4 5 2" xfId="830"/>
    <cellStyle name="60% - Акцент4 6" xfId="831"/>
    <cellStyle name="60% - Акцент4 6 2" xfId="832"/>
    <cellStyle name="60% - Акцент4 7" xfId="833"/>
    <cellStyle name="60% - Акцент4 7 2" xfId="834"/>
    <cellStyle name="60% - Акцент4 8" xfId="835"/>
    <cellStyle name="60% - Акцент4 8 2" xfId="836"/>
    <cellStyle name="60% - Акцент4 9" xfId="837"/>
    <cellStyle name="60% - Акцент4 9 2" xfId="838"/>
    <cellStyle name="60% - Акцент5 10" xfId="839"/>
    <cellStyle name="60% - Акцент5 2" xfId="840"/>
    <cellStyle name="60% - Акцент5 2 2" xfId="841"/>
    <cellStyle name="60% - Акцент5 3" xfId="842"/>
    <cellStyle name="60% - Акцент5 3 2" xfId="843"/>
    <cellStyle name="60% - Акцент5 4" xfId="844"/>
    <cellStyle name="60% - Акцент5 4 2" xfId="845"/>
    <cellStyle name="60% - Акцент5 5" xfId="846"/>
    <cellStyle name="60% - Акцент5 5 2" xfId="847"/>
    <cellStyle name="60% - Акцент5 6" xfId="848"/>
    <cellStyle name="60% - Акцент5 6 2" xfId="849"/>
    <cellStyle name="60% - Акцент5 7" xfId="850"/>
    <cellStyle name="60% - Акцент5 7 2" xfId="851"/>
    <cellStyle name="60% - Акцент5 8" xfId="852"/>
    <cellStyle name="60% - Акцент5 8 2" xfId="853"/>
    <cellStyle name="60% - Акцент5 9" xfId="854"/>
    <cellStyle name="60% - Акцент5 9 2" xfId="855"/>
    <cellStyle name="60% - Акцент6 10" xfId="856"/>
    <cellStyle name="60% - Акцент6 2" xfId="857"/>
    <cellStyle name="60% - Акцент6 2 2" xfId="858"/>
    <cellStyle name="60% - Акцент6 3" xfId="859"/>
    <cellStyle name="60% - Акцент6 3 2" xfId="860"/>
    <cellStyle name="60% - Акцент6 4" xfId="861"/>
    <cellStyle name="60% - Акцент6 4 2" xfId="862"/>
    <cellStyle name="60% - Акцент6 5" xfId="863"/>
    <cellStyle name="60% - Акцент6 5 2" xfId="864"/>
    <cellStyle name="60% - Акцент6 6" xfId="865"/>
    <cellStyle name="60% - Акцент6 6 2" xfId="866"/>
    <cellStyle name="60% - Акцент6 7" xfId="867"/>
    <cellStyle name="60% - Акцент6 7 2" xfId="868"/>
    <cellStyle name="60% - Акцент6 8" xfId="869"/>
    <cellStyle name="60% - Акцент6 8 2" xfId="870"/>
    <cellStyle name="60% - Акцент6 9" xfId="871"/>
    <cellStyle name="60% - Акцент6 9 2" xfId="872"/>
    <cellStyle name="Accent1" xfId="873"/>
    <cellStyle name="Accent2" xfId="874"/>
    <cellStyle name="Accent3" xfId="875"/>
    <cellStyle name="Accent4" xfId="876"/>
    <cellStyle name="Accent5" xfId="877"/>
    <cellStyle name="Accent6" xfId="878"/>
    <cellStyle name="Ăčďĺđńńűëęŕ" xfId="879"/>
    <cellStyle name="AFE" xfId="880"/>
    <cellStyle name="Áĺççŕůčňíűé" xfId="881"/>
    <cellStyle name="Äĺíĺćíűé [0]_(ňŕá 3č)" xfId="882"/>
    <cellStyle name="Äĺíĺćíűé_(ňŕá 3č)" xfId="883"/>
    <cellStyle name="Bad" xfId="884"/>
    <cellStyle name="Blue" xfId="885"/>
    <cellStyle name="Body_$Dollars" xfId="886"/>
    <cellStyle name="Calculation" xfId="887"/>
    <cellStyle name="Cells 2" xfId="888"/>
    <cellStyle name="Check Cell" xfId="889"/>
    <cellStyle name="Chek" xfId="890"/>
    <cellStyle name="Comma [0]_Adjusted FS 1299" xfId="891"/>
    <cellStyle name="Comma 0" xfId="892"/>
    <cellStyle name="Comma 0*" xfId="893"/>
    <cellStyle name="Comma 2" xfId="894"/>
    <cellStyle name="Comma 3*" xfId="895"/>
    <cellStyle name="Comma_Adjusted FS 1299" xfId="896"/>
    <cellStyle name="Comma0" xfId="897"/>
    <cellStyle name="Çŕůčňíűé" xfId="898"/>
    <cellStyle name="Currency [0]" xfId="899"/>
    <cellStyle name="Currency [0] 2" xfId="900"/>
    <cellStyle name="Currency [0] 2 2" xfId="901"/>
    <cellStyle name="Currency [0] 2 3" xfId="902"/>
    <cellStyle name="Currency [0] 2 4" xfId="903"/>
    <cellStyle name="Currency [0] 2 5" xfId="904"/>
    <cellStyle name="Currency [0] 2 6" xfId="905"/>
    <cellStyle name="Currency [0] 2 7" xfId="906"/>
    <cellStyle name="Currency [0] 2 8" xfId="907"/>
    <cellStyle name="Currency [0] 2 9" xfId="908"/>
    <cellStyle name="Currency [0] 3" xfId="909"/>
    <cellStyle name="Currency [0] 3 2" xfId="910"/>
    <cellStyle name="Currency [0] 3 3" xfId="911"/>
    <cellStyle name="Currency [0] 3 4" xfId="912"/>
    <cellStyle name="Currency [0] 3 5" xfId="913"/>
    <cellStyle name="Currency [0] 3 6" xfId="914"/>
    <cellStyle name="Currency [0] 3 7" xfId="915"/>
    <cellStyle name="Currency [0] 3 8" xfId="916"/>
    <cellStyle name="Currency [0] 3 9" xfId="917"/>
    <cellStyle name="Currency [0] 4" xfId="918"/>
    <cellStyle name="Currency [0] 4 2" xfId="919"/>
    <cellStyle name="Currency [0] 4 3" xfId="920"/>
    <cellStyle name="Currency [0] 4 4" xfId="921"/>
    <cellStyle name="Currency [0] 4 5" xfId="922"/>
    <cellStyle name="Currency [0] 4 6" xfId="923"/>
    <cellStyle name="Currency [0] 4 7" xfId="924"/>
    <cellStyle name="Currency [0] 4 8" xfId="925"/>
    <cellStyle name="Currency [0] 4 9" xfId="926"/>
    <cellStyle name="Currency [0] 5" xfId="927"/>
    <cellStyle name="Currency [0] 5 2" xfId="928"/>
    <cellStyle name="Currency [0] 5 3" xfId="929"/>
    <cellStyle name="Currency [0] 5 4" xfId="930"/>
    <cellStyle name="Currency [0] 5 5" xfId="931"/>
    <cellStyle name="Currency [0] 5 6" xfId="932"/>
    <cellStyle name="Currency [0] 5 7" xfId="933"/>
    <cellStyle name="Currency [0] 5 8" xfId="934"/>
    <cellStyle name="Currency [0] 5 9" xfId="935"/>
    <cellStyle name="Currency [0] 6" xfId="936"/>
    <cellStyle name="Currency [0] 6 2" xfId="937"/>
    <cellStyle name="Currency [0] 6 3" xfId="938"/>
    <cellStyle name="Currency [0] 7" xfId="939"/>
    <cellStyle name="Currency [0] 7 2" xfId="940"/>
    <cellStyle name="Currency [0] 7 3" xfId="941"/>
    <cellStyle name="Currency [0] 8" xfId="942"/>
    <cellStyle name="Currency [0] 8 2" xfId="943"/>
    <cellStyle name="Currency [0] 8 3" xfId="944"/>
    <cellStyle name="Currency 0" xfId="945"/>
    <cellStyle name="Currency 2" xfId="946"/>
    <cellStyle name="Currency_06_9m" xfId="947"/>
    <cellStyle name="Currency0" xfId="948"/>
    <cellStyle name="Currency2" xfId="949"/>
    <cellStyle name="Date" xfId="950"/>
    <cellStyle name="Date Aligned" xfId="951"/>
    <cellStyle name="Dates" xfId="952"/>
    <cellStyle name="Dezimal [0]_NEGS" xfId="953"/>
    <cellStyle name="Dezimal_NEGS" xfId="954"/>
    <cellStyle name="Dotted Line" xfId="955"/>
    <cellStyle name="E&amp;Y House" xfId="956"/>
    <cellStyle name="E-mail" xfId="957"/>
    <cellStyle name="E-mail 2" xfId="958"/>
    <cellStyle name="E-mail 2 2" xfId="2936"/>
    <cellStyle name="E-mail 2 2 2" xfId="3220"/>
    <cellStyle name="E-mail 3" xfId="2994"/>
    <cellStyle name="E-mail 3 2" xfId="3253"/>
    <cellStyle name="E-mail_EE.2REK.P2011.4.78(v0.3)" xfId="959"/>
    <cellStyle name="Euro" xfId="960"/>
    <cellStyle name="ew" xfId="961"/>
    <cellStyle name="Excel Built-in Normal" xfId="962"/>
    <cellStyle name="Explanatory Text" xfId="963"/>
    <cellStyle name="F2" xfId="964"/>
    <cellStyle name="F2 2" xfId="965"/>
    <cellStyle name="F2 3" xfId="3021"/>
    <cellStyle name="F3" xfId="966"/>
    <cellStyle name="F3 2" xfId="967"/>
    <cellStyle name="F3 3" xfId="3029"/>
    <cellStyle name="F4" xfId="968"/>
    <cellStyle name="F4 2" xfId="969"/>
    <cellStyle name="F4 3" xfId="3019"/>
    <cellStyle name="F5" xfId="970"/>
    <cellStyle name="F5 2" xfId="971"/>
    <cellStyle name="F5 3" xfId="2961"/>
    <cellStyle name="F6" xfId="972"/>
    <cellStyle name="F6 2" xfId="973"/>
    <cellStyle name="F6 3" xfId="2981"/>
    <cellStyle name="F7" xfId="974"/>
    <cellStyle name="F7 2" xfId="975"/>
    <cellStyle name="F7 3" xfId="2980"/>
    <cellStyle name="F8" xfId="976"/>
    <cellStyle name="F8 2" xfId="977"/>
    <cellStyle name="F8 3" xfId="2979"/>
    <cellStyle name="Fixed" xfId="978"/>
    <cellStyle name="fo]_x000d__x000a_UserName=Murat Zelef_x000d__x000a_UserCompany=Bumerang_x000d__x000a__x000d__x000a_[File Paths]_x000d__x000a_WorkingDirectory=C:\EQUIS\DLWIN_x000d__x000a_DownLoader=C" xfId="979"/>
    <cellStyle name="Followed Hyperlink" xfId="980"/>
    <cellStyle name="Footnote" xfId="981"/>
    <cellStyle name="Good" xfId="982"/>
    <cellStyle name="hard no" xfId="983"/>
    <cellStyle name="Hard Percent" xfId="984"/>
    <cellStyle name="hardno" xfId="985"/>
    <cellStyle name="Header" xfId="986"/>
    <cellStyle name="Header 3" xfId="987"/>
    <cellStyle name="Heading" xfId="988"/>
    <cellStyle name="Heading 1" xfId="989"/>
    <cellStyle name="Heading 2" xfId="990"/>
    <cellStyle name="Heading 3" xfId="991"/>
    <cellStyle name="Heading 4" xfId="992"/>
    <cellStyle name="Heading_GP.ITOG.4.78(v1.0) - для разделения" xfId="993"/>
    <cellStyle name="Heading2" xfId="994"/>
    <cellStyle name="Heading2 2" xfId="995"/>
    <cellStyle name="Heading2 2 2" xfId="2977"/>
    <cellStyle name="Heading2 2 2 2" xfId="3245"/>
    <cellStyle name="Heading2 3" xfId="2978"/>
    <cellStyle name="Heading2 3 2" xfId="3246"/>
    <cellStyle name="Heading2_EE.2REK.P2011.4.78(v0.3)" xfId="996"/>
    <cellStyle name="Hyperlink" xfId="997"/>
    <cellStyle name="Îáű÷íűé__FES" xfId="998"/>
    <cellStyle name="Îáû÷íûé_cogs" xfId="999"/>
    <cellStyle name="Îňęđűâŕâřŕ˙ń˙ ăčďĺđńńűëęŕ" xfId="1000"/>
    <cellStyle name="Info" xfId="1001"/>
    <cellStyle name="Input" xfId="1002"/>
    <cellStyle name="InputCurrency" xfId="1003"/>
    <cellStyle name="InputCurrency2" xfId="1004"/>
    <cellStyle name="InputMultiple1" xfId="1005"/>
    <cellStyle name="InputPercent1" xfId="1006"/>
    <cellStyle name="Inputs" xfId="1007"/>
    <cellStyle name="Inputs (const)" xfId="1008"/>
    <cellStyle name="Inputs (const) 2" xfId="1009"/>
    <cellStyle name="Inputs (const) 2 2" xfId="2974"/>
    <cellStyle name="Inputs (const) 2 2 2" xfId="3242"/>
    <cellStyle name="Inputs (const) 3" xfId="2975"/>
    <cellStyle name="Inputs (const) 3 2" xfId="3243"/>
    <cellStyle name="Inputs (const)_EE.2REK.P2011.4.78(v0.3)" xfId="1010"/>
    <cellStyle name="Inputs 10" xfId="3040"/>
    <cellStyle name="Inputs 10 2" xfId="3272"/>
    <cellStyle name="Inputs 100" xfId="3140"/>
    <cellStyle name="Inputs 100 2" xfId="3359"/>
    <cellStyle name="Inputs 101" xfId="3120"/>
    <cellStyle name="Inputs 101 2" xfId="3339"/>
    <cellStyle name="Inputs 102" xfId="3141"/>
    <cellStyle name="Inputs 102 2" xfId="3360"/>
    <cellStyle name="Inputs 103" xfId="3119"/>
    <cellStyle name="Inputs 103 2" xfId="3338"/>
    <cellStyle name="Inputs 104" xfId="3142"/>
    <cellStyle name="Inputs 104 2" xfId="3361"/>
    <cellStyle name="Inputs 105" xfId="3168"/>
    <cellStyle name="Inputs 105 2" xfId="3387"/>
    <cellStyle name="Inputs 106" xfId="3155"/>
    <cellStyle name="Inputs 106 2" xfId="3374"/>
    <cellStyle name="Inputs 107" xfId="3156"/>
    <cellStyle name="Inputs 107 2" xfId="3375"/>
    <cellStyle name="Inputs 108" xfId="3154"/>
    <cellStyle name="Inputs 108 2" xfId="3373"/>
    <cellStyle name="Inputs 109" xfId="3157"/>
    <cellStyle name="Inputs 109 2" xfId="3376"/>
    <cellStyle name="Inputs 11" xfId="3046"/>
    <cellStyle name="Inputs 11 2" xfId="3278"/>
    <cellStyle name="Inputs 110" xfId="3153"/>
    <cellStyle name="Inputs 110 2" xfId="3372"/>
    <cellStyle name="Inputs 111" xfId="3158"/>
    <cellStyle name="Inputs 111 2" xfId="3377"/>
    <cellStyle name="Inputs 112" xfId="3152"/>
    <cellStyle name="Inputs 112 2" xfId="3371"/>
    <cellStyle name="Inputs 113" xfId="3159"/>
    <cellStyle name="Inputs 113 2" xfId="3378"/>
    <cellStyle name="Inputs 114" xfId="3151"/>
    <cellStyle name="Inputs 114 2" xfId="3370"/>
    <cellStyle name="Inputs 115" xfId="3160"/>
    <cellStyle name="Inputs 115 2" xfId="3379"/>
    <cellStyle name="Inputs 116" xfId="3150"/>
    <cellStyle name="Inputs 116 2" xfId="3369"/>
    <cellStyle name="Inputs 117" xfId="3161"/>
    <cellStyle name="Inputs 117 2" xfId="3380"/>
    <cellStyle name="Inputs 118" xfId="3149"/>
    <cellStyle name="Inputs 118 2" xfId="3368"/>
    <cellStyle name="Inputs 119" xfId="3162"/>
    <cellStyle name="Inputs 119 2" xfId="3381"/>
    <cellStyle name="Inputs 12" xfId="3039"/>
    <cellStyle name="Inputs 12 2" xfId="3271"/>
    <cellStyle name="Inputs 120" xfId="3148"/>
    <cellStyle name="Inputs 120 2" xfId="3367"/>
    <cellStyle name="Inputs 121" xfId="3163"/>
    <cellStyle name="Inputs 121 2" xfId="3382"/>
    <cellStyle name="Inputs 122" xfId="3147"/>
    <cellStyle name="Inputs 122 2" xfId="3366"/>
    <cellStyle name="Inputs 123" xfId="3164"/>
    <cellStyle name="Inputs 123 2" xfId="3383"/>
    <cellStyle name="Inputs 124" xfId="3146"/>
    <cellStyle name="Inputs 124 2" xfId="3365"/>
    <cellStyle name="Inputs 125" xfId="3165"/>
    <cellStyle name="Inputs 125 2" xfId="3384"/>
    <cellStyle name="Inputs 126" xfId="3145"/>
    <cellStyle name="Inputs 126 2" xfId="3364"/>
    <cellStyle name="Inputs 127" xfId="3166"/>
    <cellStyle name="Inputs 127 2" xfId="3385"/>
    <cellStyle name="Inputs 128" xfId="3144"/>
    <cellStyle name="Inputs 128 2" xfId="3363"/>
    <cellStyle name="Inputs 129" xfId="3167"/>
    <cellStyle name="Inputs 129 2" xfId="3386"/>
    <cellStyle name="Inputs 13" xfId="3047"/>
    <cellStyle name="Inputs 13 2" xfId="3279"/>
    <cellStyle name="Inputs 130" xfId="3193"/>
    <cellStyle name="Inputs 130 2" xfId="3412"/>
    <cellStyle name="Inputs 131" xfId="3180"/>
    <cellStyle name="Inputs 131 2" xfId="3399"/>
    <cellStyle name="Inputs 132" xfId="3181"/>
    <cellStyle name="Inputs 132 2" xfId="3400"/>
    <cellStyle name="Inputs 133" xfId="3179"/>
    <cellStyle name="Inputs 133 2" xfId="3398"/>
    <cellStyle name="Inputs 134" xfId="3182"/>
    <cellStyle name="Inputs 134 2" xfId="3401"/>
    <cellStyle name="Inputs 135" xfId="3178"/>
    <cellStyle name="Inputs 135 2" xfId="3397"/>
    <cellStyle name="Inputs 136" xfId="3183"/>
    <cellStyle name="Inputs 136 2" xfId="3402"/>
    <cellStyle name="Inputs 137" xfId="3177"/>
    <cellStyle name="Inputs 137 2" xfId="3396"/>
    <cellStyle name="Inputs 138" xfId="3184"/>
    <cellStyle name="Inputs 138 2" xfId="3403"/>
    <cellStyle name="Inputs 139" xfId="3176"/>
    <cellStyle name="Inputs 139 2" xfId="3395"/>
    <cellStyle name="Inputs 14" xfId="3038"/>
    <cellStyle name="Inputs 14 2" xfId="3270"/>
    <cellStyle name="Inputs 140" xfId="3185"/>
    <cellStyle name="Inputs 140 2" xfId="3404"/>
    <cellStyle name="Inputs 141" xfId="3175"/>
    <cellStyle name="Inputs 141 2" xfId="3394"/>
    <cellStyle name="Inputs 142" xfId="3186"/>
    <cellStyle name="Inputs 142 2" xfId="3405"/>
    <cellStyle name="Inputs 143" xfId="3174"/>
    <cellStyle name="Inputs 143 2" xfId="3393"/>
    <cellStyle name="Inputs 144" xfId="3187"/>
    <cellStyle name="Inputs 144 2" xfId="3406"/>
    <cellStyle name="Inputs 145" xfId="3173"/>
    <cellStyle name="Inputs 145 2" xfId="3392"/>
    <cellStyle name="Inputs 146" xfId="3188"/>
    <cellStyle name="Inputs 146 2" xfId="3407"/>
    <cellStyle name="Inputs 147" xfId="3172"/>
    <cellStyle name="Inputs 147 2" xfId="3391"/>
    <cellStyle name="Inputs 148" xfId="3189"/>
    <cellStyle name="Inputs 148 2" xfId="3408"/>
    <cellStyle name="Inputs 149" xfId="3171"/>
    <cellStyle name="Inputs 149 2" xfId="3390"/>
    <cellStyle name="Inputs 15" xfId="3048"/>
    <cellStyle name="Inputs 15 2" xfId="3280"/>
    <cellStyle name="Inputs 150" xfId="3190"/>
    <cellStyle name="Inputs 150 2" xfId="3409"/>
    <cellStyle name="Inputs 151" xfId="3170"/>
    <cellStyle name="Inputs 151 2" xfId="3389"/>
    <cellStyle name="Inputs 152" xfId="3191"/>
    <cellStyle name="Inputs 152 2" xfId="3410"/>
    <cellStyle name="Inputs 153" xfId="3169"/>
    <cellStyle name="Inputs 153 2" xfId="3388"/>
    <cellStyle name="Inputs 154" xfId="3192"/>
    <cellStyle name="Inputs 154 2" xfId="3411"/>
    <cellStyle name="Inputs 155" xfId="3218"/>
    <cellStyle name="Inputs 155 2" xfId="3437"/>
    <cellStyle name="Inputs 156" xfId="3205"/>
    <cellStyle name="Inputs 156 2" xfId="3424"/>
    <cellStyle name="Inputs 157" xfId="3206"/>
    <cellStyle name="Inputs 157 2" xfId="3425"/>
    <cellStyle name="Inputs 158" xfId="3204"/>
    <cellStyle name="Inputs 158 2" xfId="3423"/>
    <cellStyle name="Inputs 159" xfId="3207"/>
    <cellStyle name="Inputs 159 2" xfId="3426"/>
    <cellStyle name="Inputs 16" xfId="3037"/>
    <cellStyle name="Inputs 16 2" xfId="3269"/>
    <cellStyle name="Inputs 160" xfId="3203"/>
    <cellStyle name="Inputs 160 2" xfId="3422"/>
    <cellStyle name="Inputs 161" xfId="3208"/>
    <cellStyle name="Inputs 161 2" xfId="3427"/>
    <cellStyle name="Inputs 162" xfId="3202"/>
    <cellStyle name="Inputs 162 2" xfId="3421"/>
    <cellStyle name="Inputs 163" xfId="3209"/>
    <cellStyle name="Inputs 163 2" xfId="3428"/>
    <cellStyle name="Inputs 164" xfId="3201"/>
    <cellStyle name="Inputs 164 2" xfId="3420"/>
    <cellStyle name="Inputs 165" xfId="3210"/>
    <cellStyle name="Inputs 165 2" xfId="3429"/>
    <cellStyle name="Inputs 166" xfId="3200"/>
    <cellStyle name="Inputs 166 2" xfId="3419"/>
    <cellStyle name="Inputs 167" xfId="3211"/>
    <cellStyle name="Inputs 167 2" xfId="3430"/>
    <cellStyle name="Inputs 168" xfId="3199"/>
    <cellStyle name="Inputs 168 2" xfId="3418"/>
    <cellStyle name="Inputs 169" xfId="3212"/>
    <cellStyle name="Inputs 169 2" xfId="3431"/>
    <cellStyle name="Inputs 17" xfId="3049"/>
    <cellStyle name="Inputs 17 2" xfId="3281"/>
    <cellStyle name="Inputs 170" xfId="3198"/>
    <cellStyle name="Inputs 170 2" xfId="3417"/>
    <cellStyle name="Inputs 171" xfId="3213"/>
    <cellStyle name="Inputs 171 2" xfId="3432"/>
    <cellStyle name="Inputs 172" xfId="3197"/>
    <cellStyle name="Inputs 172 2" xfId="3416"/>
    <cellStyle name="Inputs 173" xfId="3214"/>
    <cellStyle name="Inputs 173 2" xfId="3433"/>
    <cellStyle name="Inputs 174" xfId="3196"/>
    <cellStyle name="Inputs 174 2" xfId="3415"/>
    <cellStyle name="Inputs 175" xfId="3215"/>
    <cellStyle name="Inputs 175 2" xfId="3434"/>
    <cellStyle name="Inputs 176" xfId="3195"/>
    <cellStyle name="Inputs 176 2" xfId="3414"/>
    <cellStyle name="Inputs 177" xfId="3216"/>
    <cellStyle name="Inputs 177 2" xfId="3435"/>
    <cellStyle name="Inputs 178" xfId="3194"/>
    <cellStyle name="Inputs 178 2" xfId="3413"/>
    <cellStyle name="Inputs 179" xfId="3217"/>
    <cellStyle name="Inputs 179 2" xfId="3436"/>
    <cellStyle name="Inputs 18" xfId="3036"/>
    <cellStyle name="Inputs 18 2" xfId="3268"/>
    <cellStyle name="Inputs 19" xfId="3043"/>
    <cellStyle name="Inputs 19 2" xfId="3275"/>
    <cellStyle name="Inputs 2" xfId="1011"/>
    <cellStyle name="Inputs 2 2" xfId="2973"/>
    <cellStyle name="Inputs 2 2 2" xfId="3241"/>
    <cellStyle name="Inputs 20" xfId="3035"/>
    <cellStyle name="Inputs 20 2" xfId="3267"/>
    <cellStyle name="Inputs 21" xfId="3050"/>
    <cellStyle name="Inputs 21 2" xfId="3282"/>
    <cellStyle name="Inputs 22" xfId="3034"/>
    <cellStyle name="Inputs 22 2" xfId="3266"/>
    <cellStyle name="Inputs 23" xfId="3051"/>
    <cellStyle name="Inputs 23 2" xfId="3283"/>
    <cellStyle name="Inputs 24" xfId="3033"/>
    <cellStyle name="Inputs 24 2" xfId="3265"/>
    <cellStyle name="Inputs 25" xfId="3052"/>
    <cellStyle name="Inputs 25 2" xfId="3284"/>
    <cellStyle name="Inputs 26" xfId="3032"/>
    <cellStyle name="Inputs 26 2" xfId="3264"/>
    <cellStyle name="Inputs 27" xfId="3053"/>
    <cellStyle name="Inputs 27 2" xfId="3285"/>
    <cellStyle name="Inputs 28" xfId="3031"/>
    <cellStyle name="Inputs 28 2" xfId="3263"/>
    <cellStyle name="Inputs 29" xfId="3054"/>
    <cellStyle name="Inputs 29 2" xfId="3286"/>
    <cellStyle name="Inputs 3" xfId="2976"/>
    <cellStyle name="Inputs 3 2" xfId="3244"/>
    <cellStyle name="Inputs 30" xfId="3093"/>
    <cellStyle name="Inputs 30 2" xfId="3312"/>
    <cellStyle name="Inputs 31" xfId="3080"/>
    <cellStyle name="Inputs 31 2" xfId="3299"/>
    <cellStyle name="Inputs 32" xfId="3081"/>
    <cellStyle name="Inputs 32 2" xfId="3300"/>
    <cellStyle name="Inputs 33" xfId="3079"/>
    <cellStyle name="Inputs 33 2" xfId="3298"/>
    <cellStyle name="Inputs 34" xfId="3082"/>
    <cellStyle name="Inputs 34 2" xfId="3301"/>
    <cellStyle name="Inputs 35" xfId="3078"/>
    <cellStyle name="Inputs 35 2" xfId="3297"/>
    <cellStyle name="Inputs 36" xfId="3083"/>
    <cellStyle name="Inputs 36 2" xfId="3302"/>
    <cellStyle name="Inputs 37" xfId="3077"/>
    <cellStyle name="Inputs 37 2" xfId="3296"/>
    <cellStyle name="Inputs 38" xfId="3084"/>
    <cellStyle name="Inputs 38 2" xfId="3303"/>
    <cellStyle name="Inputs 39" xfId="3076"/>
    <cellStyle name="Inputs 39 2" xfId="3295"/>
    <cellStyle name="Inputs 4" xfId="2939"/>
    <cellStyle name="Inputs 4 2" xfId="3223"/>
    <cellStyle name="Inputs 40" xfId="3085"/>
    <cellStyle name="Inputs 40 2" xfId="3304"/>
    <cellStyle name="Inputs 41" xfId="3075"/>
    <cellStyle name="Inputs 41 2" xfId="3294"/>
    <cellStyle name="Inputs 42" xfId="3086"/>
    <cellStyle name="Inputs 42 2" xfId="3305"/>
    <cellStyle name="Inputs 43" xfId="3074"/>
    <cellStyle name="Inputs 43 2" xfId="3293"/>
    <cellStyle name="Inputs 44" xfId="3087"/>
    <cellStyle name="Inputs 44 2" xfId="3306"/>
    <cellStyle name="Inputs 45" xfId="3073"/>
    <cellStyle name="Inputs 45 2" xfId="3292"/>
    <cellStyle name="Inputs 46" xfId="3088"/>
    <cellStyle name="Inputs 46 2" xfId="3307"/>
    <cellStyle name="Inputs 47" xfId="3072"/>
    <cellStyle name="Inputs 47 2" xfId="3291"/>
    <cellStyle name="Inputs 48" xfId="3089"/>
    <cellStyle name="Inputs 48 2" xfId="3308"/>
    <cellStyle name="Inputs 49" xfId="3071"/>
    <cellStyle name="Inputs 49 2" xfId="3290"/>
    <cellStyle name="Inputs 5" xfId="3055"/>
    <cellStyle name="Inputs 5 2" xfId="3287"/>
    <cellStyle name="Inputs 50" xfId="3090"/>
    <cellStyle name="Inputs 50 2" xfId="3309"/>
    <cellStyle name="Inputs 51" xfId="3070"/>
    <cellStyle name="Inputs 51 2" xfId="3289"/>
    <cellStyle name="Inputs 52" xfId="3091"/>
    <cellStyle name="Inputs 52 2" xfId="3310"/>
    <cellStyle name="Inputs 53" xfId="3069"/>
    <cellStyle name="Inputs 53 2" xfId="3288"/>
    <cellStyle name="Inputs 54" xfId="3092"/>
    <cellStyle name="Inputs 54 2" xfId="3311"/>
    <cellStyle name="Inputs 55" xfId="3118"/>
    <cellStyle name="Inputs 55 2" xfId="3337"/>
    <cellStyle name="Inputs 56" xfId="3105"/>
    <cellStyle name="Inputs 56 2" xfId="3324"/>
    <cellStyle name="Inputs 57" xfId="3106"/>
    <cellStyle name="Inputs 57 2" xfId="3325"/>
    <cellStyle name="Inputs 58" xfId="3104"/>
    <cellStyle name="Inputs 58 2" xfId="3323"/>
    <cellStyle name="Inputs 59" xfId="3107"/>
    <cellStyle name="Inputs 59 2" xfId="3326"/>
    <cellStyle name="Inputs 6" xfId="3042"/>
    <cellStyle name="Inputs 6 2" xfId="3274"/>
    <cellStyle name="Inputs 60" xfId="3103"/>
    <cellStyle name="Inputs 60 2" xfId="3322"/>
    <cellStyle name="Inputs 61" xfId="3108"/>
    <cellStyle name="Inputs 61 2" xfId="3327"/>
    <cellStyle name="Inputs 62" xfId="3102"/>
    <cellStyle name="Inputs 62 2" xfId="3321"/>
    <cellStyle name="Inputs 63" xfId="3109"/>
    <cellStyle name="Inputs 63 2" xfId="3328"/>
    <cellStyle name="Inputs 64" xfId="3101"/>
    <cellStyle name="Inputs 64 2" xfId="3320"/>
    <cellStyle name="Inputs 65" xfId="3110"/>
    <cellStyle name="Inputs 65 2" xfId="3329"/>
    <cellStyle name="Inputs 66" xfId="3100"/>
    <cellStyle name="Inputs 66 2" xfId="3319"/>
    <cellStyle name="Inputs 67" xfId="3111"/>
    <cellStyle name="Inputs 67 2" xfId="3330"/>
    <cellStyle name="Inputs 68" xfId="3099"/>
    <cellStyle name="Inputs 68 2" xfId="3318"/>
    <cellStyle name="Inputs 69" xfId="3112"/>
    <cellStyle name="Inputs 69 2" xfId="3331"/>
    <cellStyle name="Inputs 7" xfId="3044"/>
    <cellStyle name="Inputs 7 2" xfId="3276"/>
    <cellStyle name="Inputs 70" xfId="3098"/>
    <cellStyle name="Inputs 70 2" xfId="3317"/>
    <cellStyle name="Inputs 71" xfId="3113"/>
    <cellStyle name="Inputs 71 2" xfId="3332"/>
    <cellStyle name="Inputs 72" xfId="3097"/>
    <cellStyle name="Inputs 72 2" xfId="3316"/>
    <cellStyle name="Inputs 73" xfId="3114"/>
    <cellStyle name="Inputs 73 2" xfId="3333"/>
    <cellStyle name="Inputs 74" xfId="3096"/>
    <cellStyle name="Inputs 74 2" xfId="3315"/>
    <cellStyle name="Inputs 75" xfId="3115"/>
    <cellStyle name="Inputs 75 2" xfId="3334"/>
    <cellStyle name="Inputs 76" xfId="3095"/>
    <cellStyle name="Inputs 76 2" xfId="3314"/>
    <cellStyle name="Inputs 77" xfId="3116"/>
    <cellStyle name="Inputs 77 2" xfId="3335"/>
    <cellStyle name="Inputs 78" xfId="3094"/>
    <cellStyle name="Inputs 78 2" xfId="3313"/>
    <cellStyle name="Inputs 79" xfId="3117"/>
    <cellStyle name="Inputs 79 2" xfId="3336"/>
    <cellStyle name="Inputs 8" xfId="3041"/>
    <cellStyle name="Inputs 8 2" xfId="3273"/>
    <cellStyle name="Inputs 80" xfId="3143"/>
    <cellStyle name="Inputs 80 2" xfId="3362"/>
    <cellStyle name="Inputs 81" xfId="3130"/>
    <cellStyle name="Inputs 81 2" xfId="3349"/>
    <cellStyle name="Inputs 82" xfId="3131"/>
    <cellStyle name="Inputs 82 2" xfId="3350"/>
    <cellStyle name="Inputs 83" xfId="3129"/>
    <cellStyle name="Inputs 83 2" xfId="3348"/>
    <cellStyle name="Inputs 84" xfId="3132"/>
    <cellStyle name="Inputs 84 2" xfId="3351"/>
    <cellStyle name="Inputs 85" xfId="3128"/>
    <cellStyle name="Inputs 85 2" xfId="3347"/>
    <cellStyle name="Inputs 86" xfId="3133"/>
    <cellStyle name="Inputs 86 2" xfId="3352"/>
    <cellStyle name="Inputs 87" xfId="3127"/>
    <cellStyle name="Inputs 87 2" xfId="3346"/>
    <cellStyle name="Inputs 88" xfId="3134"/>
    <cellStyle name="Inputs 88 2" xfId="3353"/>
    <cellStyle name="Inputs 89" xfId="3126"/>
    <cellStyle name="Inputs 89 2" xfId="3345"/>
    <cellStyle name="Inputs 9" xfId="3045"/>
    <cellStyle name="Inputs 9 2" xfId="3277"/>
    <cellStyle name="Inputs 90" xfId="3135"/>
    <cellStyle name="Inputs 90 2" xfId="3354"/>
    <cellStyle name="Inputs 91" xfId="3125"/>
    <cellStyle name="Inputs 91 2" xfId="3344"/>
    <cellStyle name="Inputs 92" xfId="3136"/>
    <cellStyle name="Inputs 92 2" xfId="3355"/>
    <cellStyle name="Inputs 93" xfId="3124"/>
    <cellStyle name="Inputs 93 2" xfId="3343"/>
    <cellStyle name="Inputs 94" xfId="3137"/>
    <cellStyle name="Inputs 94 2" xfId="3356"/>
    <cellStyle name="Inputs 95" xfId="3123"/>
    <cellStyle name="Inputs 95 2" xfId="3342"/>
    <cellStyle name="Inputs 96" xfId="3138"/>
    <cellStyle name="Inputs 96 2" xfId="3357"/>
    <cellStyle name="Inputs 97" xfId="3122"/>
    <cellStyle name="Inputs 97 2" xfId="3341"/>
    <cellStyle name="Inputs 98" xfId="3139"/>
    <cellStyle name="Inputs 98 2" xfId="3358"/>
    <cellStyle name="Inputs 99" xfId="3121"/>
    <cellStyle name="Inputs 99 2" xfId="3340"/>
    <cellStyle name="Inputs Co" xfId="1012"/>
    <cellStyle name="Inputs_46EE.2011(v1.0)" xfId="1013"/>
    <cellStyle name="Linked Cell" xfId="1014"/>
    <cellStyle name="Millares [0]_RESULTS" xfId="1015"/>
    <cellStyle name="Millares_RESULTS" xfId="1016"/>
    <cellStyle name="Milliers [0]_RESULTS" xfId="1017"/>
    <cellStyle name="Milliers_RESULTS" xfId="1018"/>
    <cellStyle name="mnb" xfId="1019"/>
    <cellStyle name="Moneda [0]_RESULTS" xfId="1020"/>
    <cellStyle name="Moneda_RESULTS" xfId="1021"/>
    <cellStyle name="Monétaire [0]_RESULTS" xfId="1022"/>
    <cellStyle name="Monétaire_RESULTS" xfId="1023"/>
    <cellStyle name="Multiple" xfId="1024"/>
    <cellStyle name="Multiple1" xfId="1025"/>
    <cellStyle name="MultipleBelow" xfId="1026"/>
    <cellStyle name="namber" xfId="1027"/>
    <cellStyle name="Neutral" xfId="1028"/>
    <cellStyle name="Norma11l" xfId="1029"/>
    <cellStyle name="normal" xfId="1030"/>
    <cellStyle name="Normal - Style1" xfId="1031"/>
    <cellStyle name="normal 10" xfId="1032"/>
    <cellStyle name="Normal 2" xfId="1033"/>
    <cellStyle name="Normal 2 2" xfId="1034"/>
    <cellStyle name="Normal 2 3" xfId="1035"/>
    <cellStyle name="Normal 2_Инвестпрограмма" xfId="1036"/>
    <cellStyle name="normal 3" xfId="1037"/>
    <cellStyle name="normal 4" xfId="1038"/>
    <cellStyle name="normal 5" xfId="1039"/>
    <cellStyle name="normal 6" xfId="1040"/>
    <cellStyle name="normal 7" xfId="1041"/>
    <cellStyle name="normal 8" xfId="1042"/>
    <cellStyle name="normal 9" xfId="1043"/>
    <cellStyle name="Normal." xfId="1044"/>
    <cellStyle name="Normal_06_9m" xfId="1045"/>
    <cellStyle name="Normal1" xfId="1046"/>
    <cellStyle name="Normal2" xfId="1047"/>
    <cellStyle name="NormalGB" xfId="1048"/>
    <cellStyle name="Normalny_24. 02. 97." xfId="1049"/>
    <cellStyle name="normбlnм_laroux" xfId="1050"/>
    <cellStyle name="Note" xfId="1051"/>
    <cellStyle name="number" xfId="1052"/>
    <cellStyle name="Ôčíŕíńîâűé [0]_(ňŕá 3č)" xfId="1053"/>
    <cellStyle name="Ôčíŕíńîâűé_(ňŕá 3č)" xfId="1054"/>
    <cellStyle name="Option" xfId="1055"/>
    <cellStyle name="Òûñÿ÷è [0]_cogs" xfId="1056"/>
    <cellStyle name="Òûñÿ÷è_cogs" xfId="1057"/>
    <cellStyle name="Output" xfId="1058"/>
    <cellStyle name="Page Number" xfId="1059"/>
    <cellStyle name="pb_page_heading_LS" xfId="1060"/>
    <cellStyle name="Percent_RS_Lianozovo-Samara_9m01" xfId="1061"/>
    <cellStyle name="Percent1" xfId="1062"/>
    <cellStyle name="Piug" xfId="1063"/>
    <cellStyle name="Plug" xfId="1064"/>
    <cellStyle name="Price_Body" xfId="1065"/>
    <cellStyle name="prochrek" xfId="1066"/>
    <cellStyle name="Protected" xfId="1067"/>
    <cellStyle name="Salomon Logo" xfId="1068"/>
    <cellStyle name="SAPBEXaggData" xfId="1069"/>
    <cellStyle name="SAPBEXaggDataEmph" xfId="1070"/>
    <cellStyle name="SAPBEXaggItem" xfId="1071"/>
    <cellStyle name="SAPBEXaggItemX" xfId="1072"/>
    <cellStyle name="SAPBEXchaText" xfId="1073"/>
    <cellStyle name="SAPBEXexcBad7" xfId="1074"/>
    <cellStyle name="SAPBEXexcBad8" xfId="1075"/>
    <cellStyle name="SAPBEXexcBad9" xfId="1076"/>
    <cellStyle name="SAPBEXexcCritical4" xfId="1077"/>
    <cellStyle name="SAPBEXexcCritical5" xfId="1078"/>
    <cellStyle name="SAPBEXexcCritical6" xfId="1079"/>
    <cellStyle name="SAPBEXexcGood1" xfId="1080"/>
    <cellStyle name="SAPBEXexcGood2" xfId="1081"/>
    <cellStyle name="SAPBEXexcGood3" xfId="1082"/>
    <cellStyle name="SAPBEXfilterDrill" xfId="1083"/>
    <cellStyle name="SAPBEXfilterItem" xfId="1084"/>
    <cellStyle name="SAPBEXfilterText" xfId="1085"/>
    <cellStyle name="SAPBEXformats" xfId="1086"/>
    <cellStyle name="SAPBEXheaderItem" xfId="1087"/>
    <cellStyle name="SAPBEXheaderText" xfId="1088"/>
    <cellStyle name="SAPBEXHLevel0" xfId="1089"/>
    <cellStyle name="SAPBEXHLevel0X" xfId="1090"/>
    <cellStyle name="SAPBEXHLevel1" xfId="1091"/>
    <cellStyle name="SAPBEXHLevel1X" xfId="1092"/>
    <cellStyle name="SAPBEXHLevel2" xfId="1093"/>
    <cellStyle name="SAPBEXHLevel2X" xfId="1094"/>
    <cellStyle name="SAPBEXHLevel3" xfId="1095"/>
    <cellStyle name="SAPBEXHLevel3X" xfId="1096"/>
    <cellStyle name="SAPBEXinputData" xfId="1097"/>
    <cellStyle name="SAPBEXresData" xfId="1098"/>
    <cellStyle name="SAPBEXresDataEmph" xfId="1099"/>
    <cellStyle name="SAPBEXresItem" xfId="1100"/>
    <cellStyle name="SAPBEXresItemX" xfId="1101"/>
    <cellStyle name="SAPBEXstdData" xfId="1102"/>
    <cellStyle name="SAPBEXstdDataEmph" xfId="1103"/>
    <cellStyle name="SAPBEXstdItem" xfId="1104"/>
    <cellStyle name="SAPBEXstdItemX" xfId="1105"/>
    <cellStyle name="SAPBEXtitle" xfId="1106"/>
    <cellStyle name="SAPBEXundefined" xfId="1107"/>
    <cellStyle name="st1" xfId="1108"/>
    <cellStyle name="Standard_NEGS" xfId="1109"/>
    <cellStyle name="Style 1" xfId="1110"/>
    <cellStyle name="Table Head" xfId="1111"/>
    <cellStyle name="Table Head Aligned" xfId="1112"/>
    <cellStyle name="Table Head Blue" xfId="1113"/>
    <cellStyle name="Table Head Green" xfId="1114"/>
    <cellStyle name="Table Head_Val_Sum_Graph" xfId="1115"/>
    <cellStyle name="Table Heading" xfId="1116"/>
    <cellStyle name="Table Heading 2" xfId="1117"/>
    <cellStyle name="Table Heading 2 2" xfId="2971"/>
    <cellStyle name="Table Heading 2 2 2" xfId="3239"/>
    <cellStyle name="Table Heading 3" xfId="2972"/>
    <cellStyle name="Table Heading 3 2" xfId="3240"/>
    <cellStyle name="Table Heading_EE.2REK.P2011.4.78(v0.3)" xfId="1118"/>
    <cellStyle name="Table Text" xfId="1119"/>
    <cellStyle name="Table Title" xfId="1120"/>
    <cellStyle name="Table Units" xfId="1121"/>
    <cellStyle name="Table_Header" xfId="1122"/>
    <cellStyle name="Text" xfId="1123"/>
    <cellStyle name="Text 1" xfId="1124"/>
    <cellStyle name="Text Head" xfId="1125"/>
    <cellStyle name="Text Head 1" xfId="1126"/>
    <cellStyle name="Title" xfId="1127"/>
    <cellStyle name="Title 4" xfId="1128"/>
    <cellStyle name="Total" xfId="1129"/>
    <cellStyle name="TotalCurrency" xfId="1130"/>
    <cellStyle name="Underline_Single" xfId="1131"/>
    <cellStyle name="Unit" xfId="1132"/>
    <cellStyle name="Warning Text" xfId="1133"/>
    <cellStyle name="year" xfId="1134"/>
    <cellStyle name="Акцент1 10" xfId="1135"/>
    <cellStyle name="Акцент1 2" xfId="1136"/>
    <cellStyle name="Акцент1 2 2" xfId="1137"/>
    <cellStyle name="Акцент1 3" xfId="1138"/>
    <cellStyle name="Акцент1 3 2" xfId="1139"/>
    <cellStyle name="Акцент1 4" xfId="1140"/>
    <cellStyle name="Акцент1 4 2" xfId="1141"/>
    <cellStyle name="Акцент1 5" xfId="1142"/>
    <cellStyle name="Акцент1 5 2" xfId="1143"/>
    <cellStyle name="Акцент1 6" xfId="1144"/>
    <cellStyle name="Акцент1 6 2" xfId="1145"/>
    <cellStyle name="Акцент1 7" xfId="1146"/>
    <cellStyle name="Акцент1 7 2" xfId="1147"/>
    <cellStyle name="Акцент1 8" xfId="1148"/>
    <cellStyle name="Акцент1 8 2" xfId="1149"/>
    <cellStyle name="Акцент1 9" xfId="1150"/>
    <cellStyle name="Акцент1 9 2" xfId="1151"/>
    <cellStyle name="Акцент2 10" xfId="1152"/>
    <cellStyle name="Акцент2 2" xfId="1153"/>
    <cellStyle name="Акцент2 2 2" xfId="1154"/>
    <cellStyle name="Акцент2 3" xfId="1155"/>
    <cellStyle name="Акцент2 3 2" xfId="1156"/>
    <cellStyle name="Акцент2 4" xfId="1157"/>
    <cellStyle name="Акцент2 4 2" xfId="1158"/>
    <cellStyle name="Акцент2 5" xfId="1159"/>
    <cellStyle name="Акцент2 5 2" xfId="1160"/>
    <cellStyle name="Акцент2 6" xfId="1161"/>
    <cellStyle name="Акцент2 6 2" xfId="1162"/>
    <cellStyle name="Акцент2 7" xfId="1163"/>
    <cellStyle name="Акцент2 7 2" xfId="1164"/>
    <cellStyle name="Акцент2 8" xfId="1165"/>
    <cellStyle name="Акцент2 8 2" xfId="1166"/>
    <cellStyle name="Акцент2 9" xfId="1167"/>
    <cellStyle name="Акцент2 9 2" xfId="1168"/>
    <cellStyle name="Акцент3 10" xfId="1169"/>
    <cellStyle name="Акцент3 2" xfId="1170"/>
    <cellStyle name="Акцент3 2 2" xfId="1171"/>
    <cellStyle name="Акцент3 3" xfId="1172"/>
    <cellStyle name="Акцент3 3 2" xfId="1173"/>
    <cellStyle name="Акцент3 4" xfId="1174"/>
    <cellStyle name="Акцент3 4 2" xfId="1175"/>
    <cellStyle name="Акцент3 5" xfId="1176"/>
    <cellStyle name="Акцент3 5 2" xfId="1177"/>
    <cellStyle name="Акцент3 6" xfId="1178"/>
    <cellStyle name="Акцент3 6 2" xfId="1179"/>
    <cellStyle name="Акцент3 7" xfId="1180"/>
    <cellStyle name="Акцент3 7 2" xfId="1181"/>
    <cellStyle name="Акцент3 8" xfId="1182"/>
    <cellStyle name="Акцент3 8 2" xfId="1183"/>
    <cellStyle name="Акцент3 9" xfId="1184"/>
    <cellStyle name="Акцент3 9 2" xfId="1185"/>
    <cellStyle name="Акцент4 10" xfId="1186"/>
    <cellStyle name="Акцент4 2" xfId="1187"/>
    <cellStyle name="Акцент4 2 2" xfId="1188"/>
    <cellStyle name="Акцент4 3" xfId="1189"/>
    <cellStyle name="Акцент4 3 2" xfId="1190"/>
    <cellStyle name="Акцент4 4" xfId="1191"/>
    <cellStyle name="Акцент4 4 2" xfId="1192"/>
    <cellStyle name="Акцент4 5" xfId="1193"/>
    <cellStyle name="Акцент4 5 2" xfId="1194"/>
    <cellStyle name="Акцент4 6" xfId="1195"/>
    <cellStyle name="Акцент4 6 2" xfId="1196"/>
    <cellStyle name="Акцент4 7" xfId="1197"/>
    <cellStyle name="Акцент4 7 2" xfId="1198"/>
    <cellStyle name="Акцент4 8" xfId="1199"/>
    <cellStyle name="Акцент4 8 2" xfId="1200"/>
    <cellStyle name="Акцент4 9" xfId="1201"/>
    <cellStyle name="Акцент4 9 2" xfId="1202"/>
    <cellStyle name="Акцент5 10" xfId="1203"/>
    <cellStyle name="Акцент5 2" xfId="1204"/>
    <cellStyle name="Акцент5 2 2" xfId="1205"/>
    <cellStyle name="Акцент5 3" xfId="1206"/>
    <cellStyle name="Акцент5 3 2" xfId="1207"/>
    <cellStyle name="Акцент5 4" xfId="1208"/>
    <cellStyle name="Акцент5 4 2" xfId="1209"/>
    <cellStyle name="Акцент5 5" xfId="1210"/>
    <cellStyle name="Акцент5 5 2" xfId="1211"/>
    <cellStyle name="Акцент5 6" xfId="1212"/>
    <cellStyle name="Акцент5 6 2" xfId="1213"/>
    <cellStyle name="Акцент5 7" xfId="1214"/>
    <cellStyle name="Акцент5 7 2" xfId="1215"/>
    <cellStyle name="Акцент5 8" xfId="1216"/>
    <cellStyle name="Акцент5 8 2" xfId="1217"/>
    <cellStyle name="Акцент5 9" xfId="1218"/>
    <cellStyle name="Акцент5 9 2" xfId="1219"/>
    <cellStyle name="Акцент6 10" xfId="1220"/>
    <cellStyle name="Акцент6 2" xfId="1221"/>
    <cellStyle name="Акцент6 2 2" xfId="1222"/>
    <cellStyle name="Акцент6 3" xfId="1223"/>
    <cellStyle name="Акцент6 3 2" xfId="1224"/>
    <cellStyle name="Акцент6 4" xfId="1225"/>
    <cellStyle name="Акцент6 4 2" xfId="1226"/>
    <cellStyle name="Акцент6 5" xfId="1227"/>
    <cellStyle name="Акцент6 5 2" xfId="1228"/>
    <cellStyle name="Акцент6 6" xfId="1229"/>
    <cellStyle name="Акцент6 6 2" xfId="1230"/>
    <cellStyle name="Акцент6 7" xfId="1231"/>
    <cellStyle name="Акцент6 7 2" xfId="1232"/>
    <cellStyle name="Акцент6 8" xfId="1233"/>
    <cellStyle name="Акцент6 8 2" xfId="1234"/>
    <cellStyle name="Акцент6 9" xfId="1235"/>
    <cellStyle name="Акцент6 9 2" xfId="1236"/>
    <cellStyle name="Беззащитный" xfId="1237"/>
    <cellStyle name="Ввод  10" xfId="1238"/>
    <cellStyle name="Ввод  2" xfId="1239"/>
    <cellStyle name="Ввод  2 2" xfId="1240"/>
    <cellStyle name="Ввод  2_46EE.2011(v1.0)" xfId="1241"/>
    <cellStyle name="Ввод  3" xfId="1242"/>
    <cellStyle name="Ввод  3 2" xfId="1243"/>
    <cellStyle name="Ввод  3_46EE.2011(v1.0)" xfId="1244"/>
    <cellStyle name="Ввод  4" xfId="1245"/>
    <cellStyle name="Ввод  4 2" xfId="1246"/>
    <cellStyle name="Ввод  4_46EE.2011(v1.0)" xfId="1247"/>
    <cellStyle name="Ввод  5" xfId="1248"/>
    <cellStyle name="Ввод  5 2" xfId="1249"/>
    <cellStyle name="Ввод  5_46EE.2011(v1.0)" xfId="1250"/>
    <cellStyle name="Ввод  6" xfId="1251"/>
    <cellStyle name="Ввод  6 2" xfId="1252"/>
    <cellStyle name="Ввод  6_46EE.2011(v1.0)" xfId="1253"/>
    <cellStyle name="Ввод  7" xfId="1254"/>
    <cellStyle name="Ввод  7 2" xfId="1255"/>
    <cellStyle name="Ввод  7_46EE.2011(v1.0)" xfId="1256"/>
    <cellStyle name="Ввод  8" xfId="1257"/>
    <cellStyle name="Ввод  8 2" xfId="1258"/>
    <cellStyle name="Ввод  8_46EE.2011(v1.0)" xfId="1259"/>
    <cellStyle name="Ввод  9" xfId="1260"/>
    <cellStyle name="Ввод  9 2" xfId="1261"/>
    <cellStyle name="Ввод  9_46EE.2011(v1.0)" xfId="1262"/>
    <cellStyle name="Верт. заголовок" xfId="1263"/>
    <cellStyle name="Вес_продукта" xfId="1264"/>
    <cellStyle name="Вывод 10" xfId="1265"/>
    <cellStyle name="Вывод 2" xfId="1266"/>
    <cellStyle name="Вывод 2 2" xfId="1267"/>
    <cellStyle name="Вывод 2_46EE.2011(v1.0)" xfId="1268"/>
    <cellStyle name="Вывод 3" xfId="1269"/>
    <cellStyle name="Вывод 3 2" xfId="1270"/>
    <cellStyle name="Вывод 3_46EE.2011(v1.0)" xfId="1271"/>
    <cellStyle name="Вывод 4" xfId="1272"/>
    <cellStyle name="Вывод 4 2" xfId="1273"/>
    <cellStyle name="Вывод 4_46EE.2011(v1.0)" xfId="1274"/>
    <cellStyle name="Вывод 5" xfId="1275"/>
    <cellStyle name="Вывод 5 2" xfId="1276"/>
    <cellStyle name="Вывод 5_46EE.2011(v1.0)" xfId="1277"/>
    <cellStyle name="Вывод 6" xfId="1278"/>
    <cellStyle name="Вывод 6 2" xfId="1279"/>
    <cellStyle name="Вывод 6_46EE.2011(v1.0)" xfId="1280"/>
    <cellStyle name="Вывод 7" xfId="1281"/>
    <cellStyle name="Вывод 7 2" xfId="1282"/>
    <cellStyle name="Вывод 7_46EE.2011(v1.0)" xfId="1283"/>
    <cellStyle name="Вывод 8" xfId="1284"/>
    <cellStyle name="Вывод 8 2" xfId="1285"/>
    <cellStyle name="Вывод 8_46EE.2011(v1.0)" xfId="1286"/>
    <cellStyle name="Вывод 9" xfId="1287"/>
    <cellStyle name="Вывод 9 2" xfId="1288"/>
    <cellStyle name="Вывод 9_46EE.2011(v1.0)" xfId="1289"/>
    <cellStyle name="Вычисление 10" xfId="1290"/>
    <cellStyle name="Вычисление 2" xfId="1291"/>
    <cellStyle name="Вычисление 2 2" xfId="1292"/>
    <cellStyle name="Вычисление 2_46EE.2011(v1.0)" xfId="1293"/>
    <cellStyle name="Вычисление 3" xfId="1294"/>
    <cellStyle name="Вычисление 3 2" xfId="1295"/>
    <cellStyle name="Вычисление 3_46EE.2011(v1.0)" xfId="1296"/>
    <cellStyle name="Вычисление 4" xfId="1297"/>
    <cellStyle name="Вычисление 4 2" xfId="1298"/>
    <cellStyle name="Вычисление 4_46EE.2011(v1.0)" xfId="1299"/>
    <cellStyle name="Вычисление 5" xfId="1300"/>
    <cellStyle name="Вычисление 5 2" xfId="1301"/>
    <cellStyle name="Вычисление 5_46EE.2011(v1.0)" xfId="1302"/>
    <cellStyle name="Вычисление 6" xfId="1303"/>
    <cellStyle name="Вычисление 6 2" xfId="1304"/>
    <cellStyle name="Вычисление 6_46EE.2011(v1.0)" xfId="1305"/>
    <cellStyle name="Вычисление 7" xfId="1306"/>
    <cellStyle name="Вычисление 7 2" xfId="1307"/>
    <cellStyle name="Вычисление 7_46EE.2011(v1.0)" xfId="1308"/>
    <cellStyle name="Вычисление 8" xfId="1309"/>
    <cellStyle name="Вычисление 8 2" xfId="1310"/>
    <cellStyle name="Вычисление 8_46EE.2011(v1.0)" xfId="1311"/>
    <cellStyle name="Вычисление 9" xfId="1312"/>
    <cellStyle name="Вычисление 9 2" xfId="1313"/>
    <cellStyle name="Вычисление 9_46EE.2011(v1.0)" xfId="1314"/>
    <cellStyle name="Гиперссылка 10" xfId="1315"/>
    <cellStyle name="Гиперссылка 11" xfId="1316"/>
    <cellStyle name="Гиперссылка 12" xfId="1317"/>
    <cellStyle name="Гиперссылка 13" xfId="1318"/>
    <cellStyle name="Гиперссылка 14" xfId="1319"/>
    <cellStyle name="Гиперссылка 15" xfId="3020"/>
    <cellStyle name="Гиперссылка 2" xfId="1320"/>
    <cellStyle name="Гиперссылка 2 2" xfId="1321"/>
    <cellStyle name="Гиперссылка 2 2 2" xfId="1322"/>
    <cellStyle name="Гиперссылка 2_ARMRAZR" xfId="1323"/>
    <cellStyle name="Гиперссылка 3" xfId="1324"/>
    <cellStyle name="Гиперссылка 4" xfId="1325"/>
    <cellStyle name="Гиперссылка 4 6" xfId="1326"/>
    <cellStyle name="Гиперссылка 5" xfId="1327"/>
    <cellStyle name="Гиперссылка 6" xfId="1328"/>
    <cellStyle name="Гиперссылка 7" xfId="1329"/>
    <cellStyle name="Гиперссылка 8" xfId="1330"/>
    <cellStyle name="Гиперссылка 9" xfId="1331"/>
    <cellStyle name="Группа" xfId="1332"/>
    <cellStyle name="Группа 0" xfId="1333"/>
    <cellStyle name="Группа 1" xfId="1334"/>
    <cellStyle name="Группа 2" xfId="1335"/>
    <cellStyle name="Группа 3" xfId="1336"/>
    <cellStyle name="Группа 4" xfId="1337"/>
    <cellStyle name="Группа 5" xfId="1338"/>
    <cellStyle name="Группа 6" xfId="1339"/>
    <cellStyle name="Группа 7" xfId="1340"/>
    <cellStyle name="Группа 8" xfId="1341"/>
    <cellStyle name="Группа_additional slides_04.12.03 _1" xfId="1342"/>
    <cellStyle name="ДАТА" xfId="1343"/>
    <cellStyle name="ДАТА 2" xfId="1344"/>
    <cellStyle name="ДАТА 3" xfId="1345"/>
    <cellStyle name="ДАТА 4" xfId="1346"/>
    <cellStyle name="ДАТА 5" xfId="1347"/>
    <cellStyle name="ДАТА 6" xfId="1348"/>
    <cellStyle name="ДАТА 7" xfId="1349"/>
    <cellStyle name="ДАТА 8" xfId="1350"/>
    <cellStyle name="ДАТА 9" xfId="1351"/>
    <cellStyle name="ДАТА_1" xfId="1352"/>
    <cellStyle name="Денежный 2" xfId="1353"/>
    <cellStyle name="Денежный 2 2" xfId="1354"/>
    <cellStyle name="Денежный 2 2 2" xfId="2885"/>
    <cellStyle name="Денежный 2 2 2 2" xfId="3548"/>
    <cellStyle name="Денежный 2 2 3" xfId="2373"/>
    <cellStyle name="Денежный 2 3" xfId="1355"/>
    <cellStyle name="Денежный 2 3 2" xfId="2886"/>
    <cellStyle name="Денежный 2 3 2 2" xfId="3549"/>
    <cellStyle name="Денежный 2 3 3" xfId="2374"/>
    <cellStyle name="Денежный 2 4" xfId="2884"/>
    <cellStyle name="Денежный 2 4 2" xfId="3547"/>
    <cellStyle name="Денежный 2 5" xfId="2970"/>
    <cellStyle name="Денежный 2 5 2" xfId="3586"/>
    <cellStyle name="Денежный 2 6" xfId="2372"/>
    <cellStyle name="Денежный 2_INDEX.STATION.2012(v1.0)_" xfId="1356"/>
    <cellStyle name="Денежный 3" xfId="2022"/>
    <cellStyle name="Денежный 3 2" xfId="3479"/>
    <cellStyle name="Заголовок" xfId="1357"/>
    <cellStyle name="Заголовок 1 10" xfId="1358"/>
    <cellStyle name="Заголовок 1 2" xfId="1359"/>
    <cellStyle name="Заголовок 1 2 2" xfId="1360"/>
    <cellStyle name="Заголовок 1 2_46EE.2011(v1.0)" xfId="1361"/>
    <cellStyle name="Заголовок 1 3" xfId="1362"/>
    <cellStyle name="Заголовок 1 3 2" xfId="1363"/>
    <cellStyle name="Заголовок 1 3_46EE.2011(v1.0)" xfId="1364"/>
    <cellStyle name="Заголовок 1 4" xfId="1365"/>
    <cellStyle name="Заголовок 1 4 2" xfId="1366"/>
    <cellStyle name="Заголовок 1 4_46EE.2011(v1.0)" xfId="1367"/>
    <cellStyle name="Заголовок 1 5" xfId="1368"/>
    <cellStyle name="Заголовок 1 5 2" xfId="1369"/>
    <cellStyle name="Заголовок 1 5_46EE.2011(v1.0)" xfId="1370"/>
    <cellStyle name="Заголовок 1 6" xfId="1371"/>
    <cellStyle name="Заголовок 1 6 2" xfId="1372"/>
    <cellStyle name="Заголовок 1 6_46EE.2011(v1.0)" xfId="1373"/>
    <cellStyle name="Заголовок 1 7" xfId="1374"/>
    <cellStyle name="Заголовок 1 7 2" xfId="1375"/>
    <cellStyle name="Заголовок 1 7_46EE.2011(v1.0)" xfId="1376"/>
    <cellStyle name="Заголовок 1 8" xfId="1377"/>
    <cellStyle name="Заголовок 1 8 2" xfId="1378"/>
    <cellStyle name="Заголовок 1 8_46EE.2011(v1.0)" xfId="1379"/>
    <cellStyle name="Заголовок 1 9" xfId="1380"/>
    <cellStyle name="Заголовок 1 9 2" xfId="1381"/>
    <cellStyle name="Заголовок 1 9_46EE.2011(v1.0)" xfId="1382"/>
    <cellStyle name="Заголовок 2 10" xfId="1383"/>
    <cellStyle name="Заголовок 2 2" xfId="1384"/>
    <cellStyle name="Заголовок 2 2 2" xfId="1385"/>
    <cellStyle name="Заголовок 2 2_46EE.2011(v1.0)" xfId="1386"/>
    <cellStyle name="Заголовок 2 3" xfId="1387"/>
    <cellStyle name="Заголовок 2 3 2" xfId="1388"/>
    <cellStyle name="Заголовок 2 3_46EE.2011(v1.0)" xfId="1389"/>
    <cellStyle name="Заголовок 2 4" xfId="1390"/>
    <cellStyle name="Заголовок 2 4 2" xfId="1391"/>
    <cellStyle name="Заголовок 2 4_46EE.2011(v1.0)" xfId="1392"/>
    <cellStyle name="Заголовок 2 5" xfId="1393"/>
    <cellStyle name="Заголовок 2 5 2" xfId="1394"/>
    <cellStyle name="Заголовок 2 5_46EE.2011(v1.0)" xfId="1395"/>
    <cellStyle name="Заголовок 2 6" xfId="1396"/>
    <cellStyle name="Заголовок 2 6 2" xfId="1397"/>
    <cellStyle name="Заголовок 2 6_46EE.2011(v1.0)" xfId="1398"/>
    <cellStyle name="Заголовок 2 7" xfId="1399"/>
    <cellStyle name="Заголовок 2 7 2" xfId="1400"/>
    <cellStyle name="Заголовок 2 7_46EE.2011(v1.0)" xfId="1401"/>
    <cellStyle name="Заголовок 2 8" xfId="1402"/>
    <cellStyle name="Заголовок 2 8 2" xfId="1403"/>
    <cellStyle name="Заголовок 2 8_46EE.2011(v1.0)" xfId="1404"/>
    <cellStyle name="Заголовок 2 9" xfId="1405"/>
    <cellStyle name="Заголовок 2 9 2" xfId="1406"/>
    <cellStyle name="Заголовок 2 9_46EE.2011(v1.0)" xfId="1407"/>
    <cellStyle name="Заголовок 3 10" xfId="1408"/>
    <cellStyle name="Заголовок 3 2" xfId="1409"/>
    <cellStyle name="Заголовок 3 2 2" xfId="1410"/>
    <cellStyle name="Заголовок 3 2_46EE.2011(v1.0)" xfId="1411"/>
    <cellStyle name="Заголовок 3 3" xfId="1412"/>
    <cellStyle name="Заголовок 3 3 2" xfId="1413"/>
    <cellStyle name="Заголовок 3 3_46EE.2011(v1.0)" xfId="1414"/>
    <cellStyle name="Заголовок 3 4" xfId="1415"/>
    <cellStyle name="Заголовок 3 4 2" xfId="1416"/>
    <cellStyle name="Заголовок 3 4_46EE.2011(v1.0)" xfId="1417"/>
    <cellStyle name="Заголовок 3 5" xfId="1418"/>
    <cellStyle name="Заголовок 3 5 2" xfId="1419"/>
    <cellStyle name="Заголовок 3 5_46EE.2011(v1.0)" xfId="1420"/>
    <cellStyle name="Заголовок 3 6" xfId="1421"/>
    <cellStyle name="Заголовок 3 6 2" xfId="1422"/>
    <cellStyle name="Заголовок 3 6_46EE.2011(v1.0)" xfId="1423"/>
    <cellStyle name="Заголовок 3 7" xfId="1424"/>
    <cellStyle name="Заголовок 3 7 2" xfId="1425"/>
    <cellStyle name="Заголовок 3 7_46EE.2011(v1.0)" xfId="1426"/>
    <cellStyle name="Заголовок 3 8" xfId="1427"/>
    <cellStyle name="Заголовок 3 8 2" xfId="1428"/>
    <cellStyle name="Заголовок 3 8_46EE.2011(v1.0)" xfId="1429"/>
    <cellStyle name="Заголовок 3 9" xfId="1430"/>
    <cellStyle name="Заголовок 3 9 2" xfId="1431"/>
    <cellStyle name="Заголовок 3 9_46EE.2011(v1.0)" xfId="1432"/>
    <cellStyle name="Заголовок 4 10" xfId="1433"/>
    <cellStyle name="Заголовок 4 2" xfId="1434"/>
    <cellStyle name="Заголовок 4 2 2" xfId="1435"/>
    <cellStyle name="Заголовок 4 3" xfId="1436"/>
    <cellStyle name="Заголовок 4 3 2" xfId="1437"/>
    <cellStyle name="Заголовок 4 4" xfId="1438"/>
    <cellStyle name="Заголовок 4 4 2" xfId="1439"/>
    <cellStyle name="Заголовок 4 5" xfId="1440"/>
    <cellStyle name="Заголовок 4 5 2" xfId="1441"/>
    <cellStyle name="Заголовок 4 6" xfId="1442"/>
    <cellStyle name="Заголовок 4 6 2" xfId="1443"/>
    <cellStyle name="Заголовок 4 7" xfId="1444"/>
    <cellStyle name="Заголовок 4 7 2" xfId="1445"/>
    <cellStyle name="Заголовок 4 8" xfId="1446"/>
    <cellStyle name="Заголовок 4 8 2" xfId="1447"/>
    <cellStyle name="Заголовок 4 9" xfId="1448"/>
    <cellStyle name="Заголовок 4 9 2" xfId="1449"/>
    <cellStyle name="ЗАГОЛОВОК1" xfId="1450"/>
    <cellStyle name="ЗАГОЛОВОК2" xfId="1451"/>
    <cellStyle name="ЗаголовокСтолбца" xfId="1452"/>
    <cellStyle name="Защитный" xfId="1453"/>
    <cellStyle name="Значение" xfId="1454"/>
    <cellStyle name="Зоголовок" xfId="1455"/>
    <cellStyle name="Итог 10" xfId="1456"/>
    <cellStyle name="Итог 10 2" xfId="2887"/>
    <cellStyle name="Итог 10 3" xfId="2375"/>
    <cellStyle name="Итог 2" xfId="1457"/>
    <cellStyle name="Итог 2 2" xfId="1458"/>
    <cellStyle name="Итог 2 2 2" xfId="2889"/>
    <cellStyle name="Итог 2 2 3" xfId="2377"/>
    <cellStyle name="Итог 2 3" xfId="2888"/>
    <cellStyle name="Итог 2 4" xfId="2376"/>
    <cellStyle name="Итог 2_46EE.2011(v1.0)" xfId="1459"/>
    <cellStyle name="Итог 3" xfId="1460"/>
    <cellStyle name="Итог 3 2" xfId="1461"/>
    <cellStyle name="Итог 3 2 2" xfId="2891"/>
    <cellStyle name="Итог 3 2 3" xfId="2379"/>
    <cellStyle name="Итог 3 3" xfId="2890"/>
    <cellStyle name="Итог 3 4" xfId="2378"/>
    <cellStyle name="Итог 3_46EE.2011(v1.0)" xfId="1462"/>
    <cellStyle name="Итог 4" xfId="1463"/>
    <cellStyle name="Итог 4 2" xfId="1464"/>
    <cellStyle name="Итог 4 2 2" xfId="2893"/>
    <cellStyle name="Итог 4 2 3" xfId="2381"/>
    <cellStyle name="Итог 4 3" xfId="2892"/>
    <cellStyle name="Итог 4 4" xfId="2380"/>
    <cellStyle name="Итог 4_46EE.2011(v1.0)" xfId="1465"/>
    <cellStyle name="Итог 5" xfId="1466"/>
    <cellStyle name="Итог 5 2" xfId="1467"/>
    <cellStyle name="Итог 5 2 2" xfId="2895"/>
    <cellStyle name="Итог 5 2 3" xfId="2383"/>
    <cellStyle name="Итог 5 3" xfId="2894"/>
    <cellStyle name="Итог 5 4" xfId="2382"/>
    <cellStyle name="Итог 5_46EE.2011(v1.0)" xfId="1468"/>
    <cellStyle name="Итог 6" xfId="1469"/>
    <cellStyle name="Итог 6 2" xfId="1470"/>
    <cellStyle name="Итог 6 2 2" xfId="2897"/>
    <cellStyle name="Итог 6 2 3" xfId="2385"/>
    <cellStyle name="Итог 6 3" xfId="2896"/>
    <cellStyle name="Итог 6 4" xfId="2384"/>
    <cellStyle name="Итог 6_46EE.2011(v1.0)" xfId="1471"/>
    <cellStyle name="Итог 7" xfId="1472"/>
    <cellStyle name="Итог 7 2" xfId="1473"/>
    <cellStyle name="Итог 7 2 2" xfId="2899"/>
    <cellStyle name="Итог 7 2 3" xfId="2387"/>
    <cellStyle name="Итог 7 3" xfId="2898"/>
    <cellStyle name="Итог 7 4" xfId="2386"/>
    <cellStyle name="Итог 7_46EE.2011(v1.0)" xfId="1474"/>
    <cellStyle name="Итог 8" xfId="1475"/>
    <cellStyle name="Итог 8 2" xfId="1476"/>
    <cellStyle name="Итог 8 2 2" xfId="2901"/>
    <cellStyle name="Итог 8 2 3" xfId="2389"/>
    <cellStyle name="Итог 8 3" xfId="2900"/>
    <cellStyle name="Итог 8 4" xfId="2388"/>
    <cellStyle name="Итог 8_46EE.2011(v1.0)" xfId="1477"/>
    <cellStyle name="Итог 9" xfId="1478"/>
    <cellStyle name="Итог 9 2" xfId="1479"/>
    <cellStyle name="Итог 9 2 2" xfId="2903"/>
    <cellStyle name="Итог 9 2 3" xfId="2391"/>
    <cellStyle name="Итог 9 3" xfId="2902"/>
    <cellStyle name="Итог 9 4" xfId="2390"/>
    <cellStyle name="Итог 9_46EE.2011(v1.0)" xfId="1480"/>
    <cellStyle name="Итого" xfId="1481"/>
    <cellStyle name="ИТОГОВЫЙ" xfId="1482"/>
    <cellStyle name="ИТОГОВЫЙ 2" xfId="1483"/>
    <cellStyle name="ИТОГОВЫЙ 3" xfId="1484"/>
    <cellStyle name="ИТОГОВЫЙ 4" xfId="1485"/>
    <cellStyle name="ИТОГОВЫЙ 5" xfId="1486"/>
    <cellStyle name="ИТОГОВЫЙ 6" xfId="1487"/>
    <cellStyle name="ИТОГОВЫЙ 7" xfId="1488"/>
    <cellStyle name="ИТОГОВЫЙ 8" xfId="1489"/>
    <cellStyle name="ИТОГОВЫЙ 9" xfId="1490"/>
    <cellStyle name="ИТОГОВЫЙ_1" xfId="1491"/>
    <cellStyle name="Контрольная ячейка 10" xfId="1492"/>
    <cellStyle name="Контрольная ячейка 2" xfId="1493"/>
    <cellStyle name="Контрольная ячейка 2 2" xfId="1494"/>
    <cellStyle name="Контрольная ячейка 2_46EE.2011(v1.0)" xfId="1495"/>
    <cellStyle name="Контрольная ячейка 3" xfId="1496"/>
    <cellStyle name="Контрольная ячейка 3 2" xfId="1497"/>
    <cellStyle name="Контрольная ячейка 3_46EE.2011(v1.0)" xfId="1498"/>
    <cellStyle name="Контрольная ячейка 4" xfId="1499"/>
    <cellStyle name="Контрольная ячейка 4 2" xfId="1500"/>
    <cellStyle name="Контрольная ячейка 4_46EE.2011(v1.0)" xfId="1501"/>
    <cellStyle name="Контрольная ячейка 5" xfId="1502"/>
    <cellStyle name="Контрольная ячейка 5 2" xfId="1503"/>
    <cellStyle name="Контрольная ячейка 5_46EE.2011(v1.0)" xfId="1504"/>
    <cellStyle name="Контрольная ячейка 6" xfId="1505"/>
    <cellStyle name="Контрольная ячейка 6 2" xfId="1506"/>
    <cellStyle name="Контрольная ячейка 6_46EE.2011(v1.0)" xfId="1507"/>
    <cellStyle name="Контрольная ячейка 7" xfId="1508"/>
    <cellStyle name="Контрольная ячейка 7 2" xfId="1509"/>
    <cellStyle name="Контрольная ячейка 7_46EE.2011(v1.0)" xfId="1510"/>
    <cellStyle name="Контрольная ячейка 8" xfId="1511"/>
    <cellStyle name="Контрольная ячейка 8 2" xfId="1512"/>
    <cellStyle name="Контрольная ячейка 8_46EE.2011(v1.0)" xfId="1513"/>
    <cellStyle name="Контрольная ячейка 9" xfId="1514"/>
    <cellStyle name="Контрольная ячейка 9 2" xfId="1515"/>
    <cellStyle name="Контрольная ячейка 9_46EE.2011(v1.0)" xfId="1516"/>
    <cellStyle name="Миша (бланки отчетности)" xfId="1517"/>
    <cellStyle name="Мой заголовок" xfId="1518"/>
    <cellStyle name="Мой заголовок листа" xfId="1519"/>
    <cellStyle name="Мои наименования показателей" xfId="1520"/>
    <cellStyle name="Мои наименования показателей 2" xfId="1521"/>
    <cellStyle name="Мои наименования показателей 2 2" xfId="1522"/>
    <cellStyle name="Мои наименования показателей 2 3" xfId="1523"/>
    <cellStyle name="Мои наименования показателей 2 4" xfId="1524"/>
    <cellStyle name="Мои наименования показателей 2 5" xfId="1525"/>
    <cellStyle name="Мои наименования показателей 2 6" xfId="1526"/>
    <cellStyle name="Мои наименования показателей 2 7" xfId="1527"/>
    <cellStyle name="Мои наименования показателей 2 8" xfId="1528"/>
    <cellStyle name="Мои наименования показателей 2 9" xfId="1529"/>
    <cellStyle name="Мои наименования показателей 2_1" xfId="1530"/>
    <cellStyle name="Мои наименования показателей 3" xfId="1531"/>
    <cellStyle name="Мои наименования показателей 3 2" xfId="1532"/>
    <cellStyle name="Мои наименования показателей 3 3" xfId="1533"/>
    <cellStyle name="Мои наименования показателей 3 4" xfId="1534"/>
    <cellStyle name="Мои наименования показателей 3 5" xfId="1535"/>
    <cellStyle name="Мои наименования показателей 3 6" xfId="1536"/>
    <cellStyle name="Мои наименования показателей 3 7" xfId="1537"/>
    <cellStyle name="Мои наименования показателей 3 8" xfId="1538"/>
    <cellStyle name="Мои наименования показателей 3 9" xfId="1539"/>
    <cellStyle name="Мои наименования показателей 3_1" xfId="1540"/>
    <cellStyle name="Мои наименования показателей 4" xfId="1541"/>
    <cellStyle name="Мои наименования показателей 4 2" xfId="1542"/>
    <cellStyle name="Мои наименования показателей 4 3" xfId="1543"/>
    <cellStyle name="Мои наименования показателей 4 4" xfId="1544"/>
    <cellStyle name="Мои наименования показателей 4 5" xfId="1545"/>
    <cellStyle name="Мои наименования показателей 4 6" xfId="1546"/>
    <cellStyle name="Мои наименования показателей 4 7" xfId="1547"/>
    <cellStyle name="Мои наименования показателей 4 8" xfId="1548"/>
    <cellStyle name="Мои наименования показателей 4 9" xfId="1549"/>
    <cellStyle name="Мои наименования показателей 4_1" xfId="1550"/>
    <cellStyle name="Мои наименования показателей 5" xfId="1551"/>
    <cellStyle name="Мои наименования показателей 5 2" xfId="1552"/>
    <cellStyle name="Мои наименования показателей 5 3" xfId="1553"/>
    <cellStyle name="Мои наименования показателей 5 4" xfId="1554"/>
    <cellStyle name="Мои наименования показателей 5 5" xfId="1555"/>
    <cellStyle name="Мои наименования показателей 5 6" xfId="1556"/>
    <cellStyle name="Мои наименования показателей 5 7" xfId="1557"/>
    <cellStyle name="Мои наименования показателей 5 8" xfId="1558"/>
    <cellStyle name="Мои наименования показателей 5 9" xfId="1559"/>
    <cellStyle name="Мои наименования показателей 5_1" xfId="1560"/>
    <cellStyle name="Мои наименования показателей 6" xfId="1561"/>
    <cellStyle name="Мои наименования показателей 6 2" xfId="1562"/>
    <cellStyle name="Мои наименования показателей 6 3" xfId="1563"/>
    <cellStyle name="Мои наименования показателей 6_46EE.2011(v1.0)" xfId="1564"/>
    <cellStyle name="Мои наименования показателей 7" xfId="1565"/>
    <cellStyle name="Мои наименования показателей 7 2" xfId="1566"/>
    <cellStyle name="Мои наименования показателей 7 3" xfId="1567"/>
    <cellStyle name="Мои наименования показателей 7_46EE.2011(v1.0)" xfId="1568"/>
    <cellStyle name="Мои наименования показателей 8" xfId="1569"/>
    <cellStyle name="Мои наименования показателей 8 2" xfId="1570"/>
    <cellStyle name="Мои наименования показателей 8 3" xfId="1571"/>
    <cellStyle name="Мои наименования показателей 8_46EE.2011(v1.0)" xfId="1572"/>
    <cellStyle name="Мои наименования показателей_46EE.2011" xfId="1573"/>
    <cellStyle name="назв фил" xfId="1574"/>
    <cellStyle name="Название 10" xfId="1575"/>
    <cellStyle name="Название 2" xfId="1576"/>
    <cellStyle name="Название 2 2" xfId="1577"/>
    <cellStyle name="Название 3" xfId="1578"/>
    <cellStyle name="Название 3 2" xfId="1579"/>
    <cellStyle name="Название 4" xfId="1580"/>
    <cellStyle name="Название 4 2" xfId="1581"/>
    <cellStyle name="Название 5" xfId="1582"/>
    <cellStyle name="Название 5 2" xfId="1583"/>
    <cellStyle name="Название 6" xfId="1584"/>
    <cellStyle name="Название 6 2" xfId="1585"/>
    <cellStyle name="Название 7" xfId="1586"/>
    <cellStyle name="Название 7 2" xfId="1587"/>
    <cellStyle name="Название 8" xfId="1588"/>
    <cellStyle name="Название 8 2" xfId="1589"/>
    <cellStyle name="Название 9" xfId="1590"/>
    <cellStyle name="Название 9 2" xfId="1591"/>
    <cellStyle name="Невидимый" xfId="1592"/>
    <cellStyle name="Невидимый 2" xfId="3016"/>
    <cellStyle name="Нейтральный 10" xfId="1593"/>
    <cellStyle name="Нейтральный 2" xfId="1594"/>
    <cellStyle name="Нейтральный 2 2" xfId="1595"/>
    <cellStyle name="Нейтральный 3" xfId="1596"/>
    <cellStyle name="Нейтральный 3 2" xfId="1597"/>
    <cellStyle name="Нейтральный 4" xfId="1598"/>
    <cellStyle name="Нейтральный 4 2" xfId="1599"/>
    <cellStyle name="Нейтральный 5" xfId="1600"/>
    <cellStyle name="Нейтральный 5 2" xfId="1601"/>
    <cellStyle name="Нейтральный 6" xfId="1602"/>
    <cellStyle name="Нейтральный 6 2" xfId="1603"/>
    <cellStyle name="Нейтральный 7" xfId="1604"/>
    <cellStyle name="Нейтральный 7 2" xfId="1605"/>
    <cellStyle name="Нейтральный 8" xfId="1606"/>
    <cellStyle name="Нейтральный 8 2" xfId="1607"/>
    <cellStyle name="Нейтральный 9" xfId="1608"/>
    <cellStyle name="Нейтральный 9 2" xfId="1609"/>
    <cellStyle name="Низ1" xfId="1610"/>
    <cellStyle name="Низ2" xfId="1611"/>
    <cellStyle name="Обычный" xfId="0" builtinId="0"/>
    <cellStyle name="Обычный 10" xfId="1612"/>
    <cellStyle name="Обычный 100" xfId="3594"/>
    <cellStyle name="Обычный 11" xfId="1613"/>
    <cellStyle name="Обычный 11 2" xfId="1614"/>
    <cellStyle name="Обычный 11 3" xfId="1615"/>
    <cellStyle name="Обычный 11 4" xfId="2989"/>
    <cellStyle name="Обычный 11_INDEX.STATION.2012(v1.0)_" xfId="1616"/>
    <cellStyle name="Обычный 12" xfId="1617"/>
    <cellStyle name="Обычный 12 2" xfId="1618"/>
    <cellStyle name="Обычный 12 2 2" xfId="2904"/>
    <cellStyle name="Обычный 12 2 3" xfId="2392"/>
    <cellStyle name="Обычный 12 3" xfId="1619"/>
    <cellStyle name="Обычный 12 3 2" xfId="1620"/>
    <cellStyle name="Обычный 12 4" xfId="3009"/>
    <cellStyle name="Обычный 13" xfId="1621"/>
    <cellStyle name="Обычный 14" xfId="2"/>
    <cellStyle name="Обычный 14 2" xfId="2987"/>
    <cellStyle name="Обычный 14 3" xfId="1622"/>
    <cellStyle name="Обычный 15" xfId="1623"/>
    <cellStyle name="Обычный 16" xfId="1624"/>
    <cellStyle name="Обычный 17" xfId="1625"/>
    <cellStyle name="Обычный 17 2" xfId="3010"/>
    <cellStyle name="Обычный 18" xfId="1626"/>
    <cellStyle name="Обычный 19" xfId="1627"/>
    <cellStyle name="Обычный 2" xfId="1628"/>
    <cellStyle name="Обычный 2 10" xfId="1629"/>
    <cellStyle name="Обычный 2 10 2" xfId="1630"/>
    <cellStyle name="Обычный 2 10 3" xfId="3002"/>
    <cellStyle name="Обычный 2 11" xfId="1631"/>
    <cellStyle name="Обычный 2 12" xfId="2418"/>
    <cellStyle name="Обычный 2 13" xfId="1632"/>
    <cellStyle name="Обычный 2 14" xfId="1633"/>
    <cellStyle name="Обычный 2 15" xfId="2440"/>
    <cellStyle name="Обычный 2 2" xfId="1634"/>
    <cellStyle name="Обычный 2 2 10" xfId="1635"/>
    <cellStyle name="Обычный 2 2 11" xfId="1636"/>
    <cellStyle name="Обычный 2 2 12" xfId="2441"/>
    <cellStyle name="Обычный 2 2 2" xfId="1637"/>
    <cellStyle name="Обычный 2 2 2 2" xfId="2905"/>
    <cellStyle name="Обычный 2 2 2 3" xfId="2393"/>
    <cellStyle name="Обычный 2 2 3" xfId="1638"/>
    <cellStyle name="Обычный 2 2 3 2" xfId="2906"/>
    <cellStyle name="Обычный 2 2 3 3" xfId="2394"/>
    <cellStyle name="Обычный 2 2 4" xfId="1639"/>
    <cellStyle name="Обычный 2 2 5" xfId="1640"/>
    <cellStyle name="Обычный 2 2 6" xfId="1641"/>
    <cellStyle name="Обычный 2 2 7" xfId="1642"/>
    <cellStyle name="Обычный 2 2 8" xfId="1643"/>
    <cellStyle name="Обычный 2 2 9" xfId="1644"/>
    <cellStyle name="Обычный 2 2_46EE.2011(v1.0)" xfId="1645"/>
    <cellStyle name="Обычный 2 3" xfId="1646"/>
    <cellStyle name="Обычный 2 3 2" xfId="1647"/>
    <cellStyle name="Обычный 2 3 2 2" xfId="2907"/>
    <cellStyle name="Обычный 2 3 2 3" xfId="2395"/>
    <cellStyle name="Обычный 2 3 3" xfId="1648"/>
    <cellStyle name="Обычный 2 3 3 2" xfId="2908"/>
    <cellStyle name="Обычный 2 3 3 3" xfId="2396"/>
    <cellStyle name="Обычный 2 3_46EE.2011(v1.0)" xfId="1649"/>
    <cellStyle name="Обычный 2 4" xfId="1650"/>
    <cellStyle name="Обычный 2 4 2" xfId="1651"/>
    <cellStyle name="Обычный 2 4 2 2" xfId="2910"/>
    <cellStyle name="Обычный 2 4 2 3" xfId="2398"/>
    <cellStyle name="Обычный 2 4 3" xfId="1652"/>
    <cellStyle name="Обычный 2 4 3 2" xfId="2911"/>
    <cellStyle name="Обычный 2 4 3 3" xfId="2399"/>
    <cellStyle name="Обычный 2 4 4" xfId="2909"/>
    <cellStyle name="Обычный 2 4 5" xfId="2397"/>
    <cellStyle name="Обычный 2 4_46EE.2011(v1.0)" xfId="1653"/>
    <cellStyle name="Обычный 2 5" xfId="1654"/>
    <cellStyle name="Обычный 2 5 2" xfId="1655"/>
    <cellStyle name="Обычный 2 5 2 2" xfId="2913"/>
    <cellStyle name="Обычный 2 5 2 3" xfId="2401"/>
    <cellStyle name="Обычный 2 5 3" xfId="1656"/>
    <cellStyle name="Обычный 2 5 3 2" xfId="2914"/>
    <cellStyle name="Обычный 2 5 3 3" xfId="2402"/>
    <cellStyle name="Обычный 2 5 4" xfId="2912"/>
    <cellStyle name="Обычный 2 5 5" xfId="2400"/>
    <cellStyle name="Обычный 2 5_46EE.2011(v1.0)" xfId="1657"/>
    <cellStyle name="Обычный 2 6" xfId="1658"/>
    <cellStyle name="Обычный 2 6 2" xfId="1659"/>
    <cellStyle name="Обычный 2 6 2 2" xfId="2916"/>
    <cellStyle name="Обычный 2 6 2 3" xfId="2404"/>
    <cellStyle name="Обычный 2 6 3" xfId="1660"/>
    <cellStyle name="Обычный 2 6 3 2" xfId="2917"/>
    <cellStyle name="Обычный 2 6 3 3" xfId="2405"/>
    <cellStyle name="Обычный 2 6 4" xfId="2915"/>
    <cellStyle name="Обычный 2 6 5" xfId="2403"/>
    <cellStyle name="Обычный 2 6_46EE.2011(v1.0)" xfId="1661"/>
    <cellStyle name="Обычный 2 7" xfId="1662"/>
    <cellStyle name="Обычный 2 7 2" xfId="2918"/>
    <cellStyle name="Обычный 2 7 3" xfId="2406"/>
    <cellStyle name="Обычный 2 8" xfId="1663"/>
    <cellStyle name="Обычный 2 8 2" xfId="2998"/>
    <cellStyle name="Обычный 2 9" xfId="1664"/>
    <cellStyle name="Обычный 2_1" xfId="1665"/>
    <cellStyle name="Обычный 20" xfId="1666"/>
    <cellStyle name="Обычный 21" xfId="1667"/>
    <cellStyle name="Обычный 22" xfId="1668"/>
    <cellStyle name="Обычный 23" xfId="1669"/>
    <cellStyle name="Обычный 24" xfId="1670"/>
    <cellStyle name="Обычный 25" xfId="1671"/>
    <cellStyle name="Обычный 26" xfId="1672"/>
    <cellStyle name="Обычный 27" xfId="1673"/>
    <cellStyle name="Обычный 28" xfId="1674"/>
    <cellStyle name="Обычный 29" xfId="1675"/>
    <cellStyle name="Обычный 3" xfId="1676"/>
    <cellStyle name="Обычный 3 10" xfId="2432"/>
    <cellStyle name="Обычный 3 11" xfId="2969"/>
    <cellStyle name="Обычный 3 2" xfId="1677"/>
    <cellStyle name="Обычный 3 2 10" xfId="2999"/>
    <cellStyle name="Обычный 3 2 2" xfId="1678"/>
    <cellStyle name="Обычный 3 2 3" xfId="1679"/>
    <cellStyle name="Обычный 3 2 4" xfId="1680"/>
    <cellStyle name="Обычный 3 2 5" xfId="1681"/>
    <cellStyle name="Обычный 3 2 6" xfId="1682"/>
    <cellStyle name="Обычный 3 2 7" xfId="1683"/>
    <cellStyle name="Обычный 3 2 8" xfId="1684"/>
    <cellStyle name="Обычный 3 2 9" xfId="1685"/>
    <cellStyle name="Обычный 3 3" xfId="1686"/>
    <cellStyle name="Обычный 3 3 2" xfId="1687"/>
    <cellStyle name="Обычный 3 3_VS.TARIFF.REQUEST.2014.1.50(v1.0)" xfId="1688"/>
    <cellStyle name="Обычный 3 4" xfId="2419"/>
    <cellStyle name="Обычный 3 5" xfId="2422"/>
    <cellStyle name="Обычный 3 6" xfId="2424"/>
    <cellStyle name="Обычный 3 7" xfId="2426"/>
    <cellStyle name="Обычный 3 8" xfId="2428"/>
    <cellStyle name="Обычный 3 9" xfId="2430"/>
    <cellStyle name="Обычный 3_Инвестпрограмма" xfId="1689"/>
    <cellStyle name="Обычный 30" xfId="1690"/>
    <cellStyle name="Обычный 31" xfId="1691"/>
    <cellStyle name="Обычный 32" xfId="1692"/>
    <cellStyle name="Обычный 33" xfId="1693"/>
    <cellStyle name="Обычный 34" xfId="1694"/>
    <cellStyle name="Обычный 35" xfId="1695"/>
    <cellStyle name="Обычный 36" xfId="1696"/>
    <cellStyle name="Обычный 37" xfId="1697"/>
    <cellStyle name="Обычный 38" xfId="1698"/>
    <cellStyle name="Обычный 39" xfId="1699"/>
    <cellStyle name="Обычный 4" xfId="1700"/>
    <cellStyle name="Обычный 4 2" xfId="1701"/>
    <cellStyle name="Обычный 4 2 2" xfId="1702"/>
    <cellStyle name="Обычный 4 2 2 2" xfId="2919"/>
    <cellStyle name="Обычный 4 2 2 3" xfId="2407"/>
    <cellStyle name="Обычный 4 2 3" xfId="1703"/>
    <cellStyle name="Обычный 4 2_BALANCE.WARM.2011YEAR(v1.5)" xfId="1704"/>
    <cellStyle name="Обычный 4 3" xfId="1705"/>
    <cellStyle name="Обычный 4 4" xfId="1706"/>
    <cellStyle name="Обычный 4 5" xfId="1707"/>
    <cellStyle name="Обычный 4 6" xfId="1708"/>
    <cellStyle name="Обычный 4_ARMRAZR" xfId="1709"/>
    <cellStyle name="Обычный 40" xfId="1710"/>
    <cellStyle name="Обычный 41" xfId="1711"/>
    <cellStyle name="Обычный 42" xfId="1712"/>
    <cellStyle name="Обычный 43" xfId="1713"/>
    <cellStyle name="Обычный 44" xfId="1714"/>
    <cellStyle name="Обычный 45" xfId="1715"/>
    <cellStyle name="Обычный 46" xfId="1716"/>
    <cellStyle name="Обычный 47" xfId="1717"/>
    <cellStyle name="Обычный 48" xfId="1718"/>
    <cellStyle name="Обычный 49" xfId="1719"/>
    <cellStyle name="Обычный 5" xfId="1720"/>
    <cellStyle name="Обычный 5 2" xfId="1721"/>
    <cellStyle name="Обычный 5 2 2" xfId="2932"/>
    <cellStyle name="Обычный 5 2 3" xfId="2996"/>
    <cellStyle name="Обычный 5 3" xfId="1722"/>
    <cellStyle name="Обычный 5 4" xfId="1723"/>
    <cellStyle name="Обычный 5 5" xfId="1724"/>
    <cellStyle name="Обычный 5 6" xfId="1725"/>
    <cellStyle name="Обычный 5 7" xfId="2995"/>
    <cellStyle name="Обычный 50" xfId="2417"/>
    <cellStyle name="Обычный 51" xfId="2420"/>
    <cellStyle name="Обычный 52" xfId="2423"/>
    <cellStyle name="Обычный 53" xfId="2425"/>
    <cellStyle name="Обычный 54" xfId="2427"/>
    <cellStyle name="Обычный 55" xfId="2429"/>
    <cellStyle name="Обычный 56" xfId="2431"/>
    <cellStyle name="Обычный 57" xfId="2433"/>
    <cellStyle name="Обычный 58" xfId="2434"/>
    <cellStyle name="Обычный 59" xfId="2435"/>
    <cellStyle name="Обычный 6" xfId="1726"/>
    <cellStyle name="Обычный 6 10" xfId="2933"/>
    <cellStyle name="Обычный 6 11" xfId="2997"/>
    <cellStyle name="Обычный 6 12" xfId="3022"/>
    <cellStyle name="Обычный 6 2" xfId="1727"/>
    <cellStyle name="Обычный 6 3" xfId="1728"/>
    <cellStyle name="Обычный 6 4" xfId="1729"/>
    <cellStyle name="Обычный 6 5" xfId="1730"/>
    <cellStyle name="Обычный 6 6" xfId="1731"/>
    <cellStyle name="Обычный 6 7" xfId="1732"/>
    <cellStyle name="Обычный 6 8" xfId="1733"/>
    <cellStyle name="Обычный 6 9" xfId="1734"/>
    <cellStyle name="Обычный 60" xfId="2436"/>
    <cellStyle name="Обычный 61" xfId="2437"/>
    <cellStyle name="Обычный 62" xfId="2421"/>
    <cellStyle name="Обычный 63" xfId="2438"/>
    <cellStyle name="Обычный 64" xfId="2439"/>
    <cellStyle name="Обычный 65" xfId="2442"/>
    <cellStyle name="Обычный 66" xfId="2446"/>
    <cellStyle name="Обычный 67" xfId="2444"/>
    <cellStyle name="Обычный 68" xfId="2445"/>
    <cellStyle name="Обычный 69" xfId="2451"/>
    <cellStyle name="Обычный 7" xfId="1735"/>
    <cellStyle name="Обычный 7 2" xfId="1736"/>
    <cellStyle name="Обычный 7 3" xfId="2954"/>
    <cellStyle name="Обычный 70" xfId="2449"/>
    <cellStyle name="Обычный 71" xfId="2453"/>
    <cellStyle name="Обычный 72" xfId="2455"/>
    <cellStyle name="Обычный 73" xfId="2457"/>
    <cellStyle name="Обычный 74" xfId="2459"/>
    <cellStyle name="Обычный 75" xfId="2463"/>
    <cellStyle name="Обычный 76" xfId="2466"/>
    <cellStyle name="Обычный 77" xfId="2464"/>
    <cellStyle name="Обычный 78" xfId="2468"/>
    <cellStyle name="Обычный 79" xfId="2470"/>
    <cellStyle name="Обычный 8" xfId="1737"/>
    <cellStyle name="Обычный 8 2" xfId="1738"/>
    <cellStyle name="Обычный 8 3" xfId="1739"/>
    <cellStyle name="Обычный 8 4" xfId="3018"/>
    <cellStyle name="Обычный 80" xfId="2472"/>
    <cellStyle name="Обычный 81" xfId="2465"/>
    <cellStyle name="Обычный 82" xfId="2477"/>
    <cellStyle name="Обычный 83" xfId="2480"/>
    <cellStyle name="Обычный 84" xfId="2481"/>
    <cellStyle name="Обычный 85" xfId="2476"/>
    <cellStyle name="Обычный 86" xfId="2483"/>
    <cellStyle name="Обычный 87" xfId="2485"/>
    <cellStyle name="Обычный 88" xfId="2487"/>
    <cellStyle name="Обычный 89" xfId="2489"/>
    <cellStyle name="Обычный 9" xfId="1740"/>
    <cellStyle name="Обычный 9 2" xfId="2942"/>
    <cellStyle name="Обычный 90" xfId="2491"/>
    <cellStyle name="Обычный 91" xfId="2493"/>
    <cellStyle name="Обычный 92" xfId="2495"/>
    <cellStyle name="Обычный 93" xfId="2497"/>
    <cellStyle name="Обычный 94" xfId="2501"/>
    <cellStyle name="Обычный 95" xfId="2503"/>
    <cellStyle name="Обычный 96" xfId="2506"/>
    <cellStyle name="Обычный 97" xfId="2505"/>
    <cellStyle name="Обычный 98" xfId="3590"/>
    <cellStyle name="Обычный 99" xfId="3591"/>
    <cellStyle name="Ошибка" xfId="1741"/>
    <cellStyle name="Плохой 10" xfId="1742"/>
    <cellStyle name="Плохой 2" xfId="1743"/>
    <cellStyle name="Плохой 2 2" xfId="1744"/>
    <cellStyle name="Плохой 3" xfId="1745"/>
    <cellStyle name="Плохой 3 2" xfId="1746"/>
    <cellStyle name="Плохой 4" xfId="1747"/>
    <cellStyle name="Плохой 4 2" xfId="1748"/>
    <cellStyle name="Плохой 5" xfId="1749"/>
    <cellStyle name="Плохой 5 2" xfId="1750"/>
    <cellStyle name="Плохой 6" xfId="1751"/>
    <cellStyle name="Плохой 6 2" xfId="1752"/>
    <cellStyle name="Плохой 7" xfId="1753"/>
    <cellStyle name="Плохой 7 2" xfId="1754"/>
    <cellStyle name="Плохой 8" xfId="1755"/>
    <cellStyle name="Плохой 8 2" xfId="1756"/>
    <cellStyle name="Плохой 9" xfId="1757"/>
    <cellStyle name="Плохой 9 2" xfId="1758"/>
    <cellStyle name="По центру с переносом" xfId="1759"/>
    <cellStyle name="По ширине с переносом" xfId="1760"/>
    <cellStyle name="Подгруппа" xfId="1761"/>
    <cellStyle name="Поле ввода" xfId="1762"/>
    <cellStyle name="Пояснение 10" xfId="1763"/>
    <cellStyle name="Пояснение 2" xfId="1764"/>
    <cellStyle name="Пояснение 2 2" xfId="1765"/>
    <cellStyle name="Пояснение 3" xfId="1766"/>
    <cellStyle name="Пояснение 3 2" xfId="1767"/>
    <cellStyle name="Пояснение 4" xfId="1768"/>
    <cellStyle name="Пояснение 4 2" xfId="1769"/>
    <cellStyle name="Пояснение 5" xfId="1770"/>
    <cellStyle name="Пояснение 5 2" xfId="1771"/>
    <cellStyle name="Пояснение 6" xfId="1772"/>
    <cellStyle name="Пояснение 6 2" xfId="1773"/>
    <cellStyle name="Пояснение 7" xfId="1774"/>
    <cellStyle name="Пояснение 7 2" xfId="1775"/>
    <cellStyle name="Пояснение 8" xfId="1776"/>
    <cellStyle name="Пояснение 8 2" xfId="1777"/>
    <cellStyle name="Пояснение 9" xfId="1778"/>
    <cellStyle name="Пояснение 9 2" xfId="1779"/>
    <cellStyle name="Примечание 10" xfId="1780"/>
    <cellStyle name="Примечание 10 2" xfId="1781"/>
    <cellStyle name="Примечание 10 3" xfId="1782"/>
    <cellStyle name="Примечание 10_46EE.2011(v1.0)" xfId="1783"/>
    <cellStyle name="Примечание 11" xfId="1784"/>
    <cellStyle name="Примечание 11 2" xfId="1785"/>
    <cellStyle name="Примечание 11 3" xfId="1786"/>
    <cellStyle name="Примечание 11_46EE.2011(v1.0)" xfId="1787"/>
    <cellStyle name="Примечание 12" xfId="1788"/>
    <cellStyle name="Примечание 12 2" xfId="1789"/>
    <cellStyle name="Примечание 12 3" xfId="1790"/>
    <cellStyle name="Примечание 12_46EE.2011(v1.0)" xfId="1791"/>
    <cellStyle name="Примечание 13" xfId="1792"/>
    <cellStyle name="Примечание 2" xfId="1793"/>
    <cellStyle name="Примечание 2 2" xfId="1794"/>
    <cellStyle name="Примечание 2 3" xfId="1795"/>
    <cellStyle name="Примечание 2 4" xfId="1796"/>
    <cellStyle name="Примечание 2 5" xfId="1797"/>
    <cellStyle name="Примечание 2 6" xfId="1798"/>
    <cellStyle name="Примечание 2 7" xfId="1799"/>
    <cellStyle name="Примечание 2 8" xfId="1800"/>
    <cellStyle name="Примечание 2 9" xfId="1801"/>
    <cellStyle name="Примечание 2_46EE.2011(v1.0)" xfId="1802"/>
    <cellStyle name="Примечание 3" xfId="1803"/>
    <cellStyle name="Примечание 3 2" xfId="1804"/>
    <cellStyle name="Примечание 3 3" xfId="1805"/>
    <cellStyle name="Примечание 3 4" xfId="1806"/>
    <cellStyle name="Примечание 3 5" xfId="1807"/>
    <cellStyle name="Примечание 3 6" xfId="1808"/>
    <cellStyle name="Примечание 3 7" xfId="1809"/>
    <cellStyle name="Примечание 3 8" xfId="1810"/>
    <cellStyle name="Примечание 3 9" xfId="1811"/>
    <cellStyle name="Примечание 3_46EE.2011(v1.0)" xfId="1812"/>
    <cellStyle name="Примечание 4" xfId="1813"/>
    <cellStyle name="Примечание 4 2" xfId="1814"/>
    <cellStyle name="Примечание 4 3" xfId="1815"/>
    <cellStyle name="Примечание 4 4" xfId="1816"/>
    <cellStyle name="Примечание 4 5" xfId="1817"/>
    <cellStyle name="Примечание 4 6" xfId="1818"/>
    <cellStyle name="Примечание 4 7" xfId="1819"/>
    <cellStyle name="Примечание 4 8" xfId="1820"/>
    <cellStyle name="Примечание 4 9" xfId="1821"/>
    <cellStyle name="Примечание 4_46EE.2011(v1.0)" xfId="1822"/>
    <cellStyle name="Примечание 5" xfId="1823"/>
    <cellStyle name="Примечание 5 2" xfId="1824"/>
    <cellStyle name="Примечание 5 3" xfId="1825"/>
    <cellStyle name="Примечание 5 4" xfId="1826"/>
    <cellStyle name="Примечание 5 5" xfId="1827"/>
    <cellStyle name="Примечание 5 6" xfId="1828"/>
    <cellStyle name="Примечание 5 7" xfId="1829"/>
    <cellStyle name="Примечание 5 8" xfId="1830"/>
    <cellStyle name="Примечание 5 9" xfId="1831"/>
    <cellStyle name="Примечание 5_46EE.2011(v1.0)" xfId="1832"/>
    <cellStyle name="Примечание 6" xfId="1833"/>
    <cellStyle name="Примечание 6 2" xfId="1834"/>
    <cellStyle name="Примечание 6_46EE.2011(v1.0)" xfId="1835"/>
    <cellStyle name="Примечание 7" xfId="1836"/>
    <cellStyle name="Примечание 7 2" xfId="1837"/>
    <cellStyle name="Примечание 7_46EE.2011(v1.0)" xfId="1838"/>
    <cellStyle name="Примечание 8" xfId="1839"/>
    <cellStyle name="Примечание 8 2" xfId="1840"/>
    <cellStyle name="Примечание 8_46EE.2011(v1.0)" xfId="1841"/>
    <cellStyle name="Примечание 9" xfId="1842"/>
    <cellStyle name="Примечание 9 2" xfId="1843"/>
    <cellStyle name="Примечание 9_46EE.2011(v1.0)" xfId="1844"/>
    <cellStyle name="Продукт" xfId="1845"/>
    <cellStyle name="Процентный" xfId="1" builtinId="5"/>
    <cellStyle name="Процентный 10" xfId="1846"/>
    <cellStyle name="Процентный 2" xfId="1847"/>
    <cellStyle name="Процентный 2 2" xfId="1848"/>
    <cellStyle name="Процентный 2 3" xfId="1849"/>
    <cellStyle name="Процентный 3" xfId="1850"/>
    <cellStyle name="Процентный 3 2" xfId="1851"/>
    <cellStyle name="Процентный 3 3" xfId="1852"/>
    <cellStyle name="Процентный 4" xfId="1853"/>
    <cellStyle name="Процентный 4 2" xfId="1854"/>
    <cellStyle name="Процентный 4 3" xfId="1855"/>
    <cellStyle name="Процентный 4 4" xfId="1856"/>
    <cellStyle name="Процентный 5" xfId="1857"/>
    <cellStyle name="Процентный 5 2" xfId="1858"/>
    <cellStyle name="Процентный 5 3" xfId="3023"/>
    <cellStyle name="Процентный 6" xfId="3007"/>
    <cellStyle name="Процентный 7" xfId="3593"/>
    <cellStyle name="Процентный 9" xfId="1859"/>
    <cellStyle name="Разница" xfId="1860"/>
    <cellStyle name="Рамки" xfId="1861"/>
    <cellStyle name="Сводная таблица" xfId="1862"/>
    <cellStyle name="Связанная ячейка 10" xfId="1863"/>
    <cellStyle name="Связанная ячейка 2" xfId="1864"/>
    <cellStyle name="Связанная ячейка 2 2" xfId="1865"/>
    <cellStyle name="Связанная ячейка 2_46EE.2011(v1.0)" xfId="1866"/>
    <cellStyle name="Связанная ячейка 3" xfId="1867"/>
    <cellStyle name="Связанная ячейка 3 2" xfId="1868"/>
    <cellStyle name="Связанная ячейка 3_46EE.2011(v1.0)" xfId="1869"/>
    <cellStyle name="Связанная ячейка 4" xfId="1870"/>
    <cellStyle name="Связанная ячейка 4 2" xfId="1871"/>
    <cellStyle name="Связанная ячейка 4_46EE.2011(v1.0)" xfId="1872"/>
    <cellStyle name="Связанная ячейка 5" xfId="1873"/>
    <cellStyle name="Связанная ячейка 5 2" xfId="1874"/>
    <cellStyle name="Связанная ячейка 5_46EE.2011(v1.0)" xfId="1875"/>
    <cellStyle name="Связанная ячейка 6" xfId="1876"/>
    <cellStyle name="Связанная ячейка 6 2" xfId="1877"/>
    <cellStyle name="Связанная ячейка 6_46EE.2011(v1.0)" xfId="1878"/>
    <cellStyle name="Связанная ячейка 7" xfId="1879"/>
    <cellStyle name="Связанная ячейка 7 2" xfId="1880"/>
    <cellStyle name="Связанная ячейка 7_46EE.2011(v1.0)" xfId="1881"/>
    <cellStyle name="Связанная ячейка 8" xfId="1882"/>
    <cellStyle name="Связанная ячейка 8 2" xfId="1883"/>
    <cellStyle name="Связанная ячейка 8_46EE.2011(v1.0)" xfId="1884"/>
    <cellStyle name="Связанная ячейка 9" xfId="1885"/>
    <cellStyle name="Связанная ячейка 9 2" xfId="1886"/>
    <cellStyle name="Связанная ячейка 9_46EE.2011(v1.0)" xfId="1887"/>
    <cellStyle name="Стиль 1" xfId="1888"/>
    <cellStyle name="Стиль 1 2" xfId="1889"/>
    <cellStyle name="Стиль 1 2 2" xfId="1890"/>
    <cellStyle name="Стиль 1 2 2 2" xfId="2947"/>
    <cellStyle name="Стиль 1 2 2 2 2" xfId="3226"/>
    <cellStyle name="Стиль 1 2 3" xfId="3004"/>
    <cellStyle name="Стиль 1 2 3 2" xfId="3255"/>
    <cellStyle name="Стиль 1 2_EE.2REK.P2011.4.78(v0.3)" xfId="1891"/>
    <cellStyle name="Субсчет" xfId="1892"/>
    <cellStyle name="Счет" xfId="1893"/>
    <cellStyle name="ТЕКСТ" xfId="1894"/>
    <cellStyle name="ТЕКСТ 2" xfId="1895"/>
    <cellStyle name="ТЕКСТ 3" xfId="1896"/>
    <cellStyle name="ТЕКСТ 4" xfId="1897"/>
    <cellStyle name="ТЕКСТ 5" xfId="1898"/>
    <cellStyle name="ТЕКСТ 6" xfId="1899"/>
    <cellStyle name="ТЕКСТ 7" xfId="1900"/>
    <cellStyle name="ТЕКСТ 8" xfId="1901"/>
    <cellStyle name="ТЕКСТ 9" xfId="1902"/>
    <cellStyle name="Текст предупреждения 10" xfId="1903"/>
    <cellStyle name="Текст предупреждения 2" xfId="1904"/>
    <cellStyle name="Текст предупреждения 2 2" xfId="1905"/>
    <cellStyle name="Текст предупреждения 3" xfId="1906"/>
    <cellStyle name="Текст предупреждения 3 2" xfId="1907"/>
    <cellStyle name="Текст предупреждения 4" xfId="1908"/>
    <cellStyle name="Текст предупреждения 4 2" xfId="1909"/>
    <cellStyle name="Текст предупреждения 5" xfId="1910"/>
    <cellStyle name="Текст предупреждения 5 2" xfId="1911"/>
    <cellStyle name="Текст предупреждения 6" xfId="1912"/>
    <cellStyle name="Текст предупреждения 6 2" xfId="1913"/>
    <cellStyle name="Текст предупреждения 7" xfId="1914"/>
    <cellStyle name="Текст предупреждения 7 2" xfId="1915"/>
    <cellStyle name="Текст предупреждения 8" xfId="1916"/>
    <cellStyle name="Текст предупреждения 8 2" xfId="1917"/>
    <cellStyle name="Текст предупреждения 9" xfId="1918"/>
    <cellStyle name="Текст предупреждения 9 2" xfId="1919"/>
    <cellStyle name="Текстовый" xfId="1920"/>
    <cellStyle name="Текстовый 2" xfId="1921"/>
    <cellStyle name="Текстовый 3" xfId="1922"/>
    <cellStyle name="Текстовый 4" xfId="1923"/>
    <cellStyle name="Текстовый 5" xfId="1924"/>
    <cellStyle name="Текстовый 6" xfId="1925"/>
    <cellStyle name="Текстовый 7" xfId="1926"/>
    <cellStyle name="Текстовый 8" xfId="1927"/>
    <cellStyle name="Текстовый 9" xfId="1928"/>
    <cellStyle name="Текстовый_1" xfId="1929"/>
    <cellStyle name="Тысячи [0]_ СБ$ " xfId="1930"/>
    <cellStyle name="Тысячи_ СБ$ " xfId="1931"/>
    <cellStyle name="ФИКСИРОВАННЫЙ" xfId="1932"/>
    <cellStyle name="ФИКСИРОВАННЫЙ 2" xfId="1933"/>
    <cellStyle name="ФИКСИРОВАННЫЙ 3" xfId="1934"/>
    <cellStyle name="ФИКСИРОВАННЫЙ 4" xfId="1935"/>
    <cellStyle name="ФИКСИРОВАННЫЙ 5" xfId="1936"/>
    <cellStyle name="ФИКСИРОВАННЫЙ 6" xfId="1937"/>
    <cellStyle name="ФИКСИРОВАННЫЙ 7" xfId="1938"/>
    <cellStyle name="ФИКСИРОВАННЫЙ 8" xfId="1939"/>
    <cellStyle name="ФИКСИРОВАННЫЙ 9" xfId="1940"/>
    <cellStyle name="ФИКСИРОВАННЫЙ_1" xfId="1941"/>
    <cellStyle name="Финансовый 10" xfId="1943"/>
    <cellStyle name="Финансовый 10 2" xfId="3439"/>
    <cellStyle name="Финансовый 100" xfId="3068"/>
    <cellStyle name="Финансовый 100 2" xfId="3492"/>
    <cellStyle name="Финансовый 101" xfId="2408"/>
    <cellStyle name="Финансовый 101 2" xfId="3517"/>
    <cellStyle name="Финансовый 102" xfId="3438"/>
    <cellStyle name="Финансовый 103" xfId="1942"/>
    <cellStyle name="Финансовый 104" xfId="3592"/>
    <cellStyle name="Финансовый 11" xfId="1944"/>
    <cellStyle name="Финансовый 11 2" xfId="1945"/>
    <cellStyle name="Финансовый 11 2 2" xfId="3441"/>
    <cellStyle name="Финансовый 11 3" xfId="3440"/>
    <cellStyle name="Финансовый 12" xfId="1946"/>
    <cellStyle name="Финансовый 12 2" xfId="1947"/>
    <cellStyle name="Финансовый 12 2 2" xfId="3443"/>
    <cellStyle name="Финансовый 12 3" xfId="3442"/>
    <cellStyle name="Финансовый 13" xfId="1948"/>
    <cellStyle name="Финансовый 13 2" xfId="3444"/>
    <cellStyle name="Финансовый 13 2 2" xfId="3554"/>
    <cellStyle name="Финансовый 14" xfId="1949"/>
    <cellStyle name="Финансовый 14 2" xfId="3445"/>
    <cellStyle name="Финансовый 14 2 2" xfId="3555"/>
    <cellStyle name="Финансовый 15" xfId="1950"/>
    <cellStyle name="Финансовый 15 2" xfId="3446"/>
    <cellStyle name="Финансовый 15 2 2" xfId="3556"/>
    <cellStyle name="Финансовый 16" xfId="1951"/>
    <cellStyle name="Финансовый 16 2" xfId="3447"/>
    <cellStyle name="Финансовый 16 2 2" xfId="3557"/>
    <cellStyle name="Финансовый 17" xfId="1952"/>
    <cellStyle name="Финансовый 17 2" xfId="3448"/>
    <cellStyle name="Финансовый 17 2 2" xfId="3558"/>
    <cellStyle name="Финансовый 18" xfId="1953"/>
    <cellStyle name="Финансовый 18 2" xfId="3449"/>
    <cellStyle name="Финансовый 18 2 2" xfId="3559"/>
    <cellStyle name="Финансовый 19" xfId="1954"/>
    <cellStyle name="Финансовый 2" xfId="1955"/>
    <cellStyle name="Финансовый 2 10" xfId="1956"/>
    <cellStyle name="Финансовый 2 10 2" xfId="3451"/>
    <cellStyle name="Финансовый 2 11" xfId="1957"/>
    <cellStyle name="Финансовый 2 11 2" xfId="3452"/>
    <cellStyle name="Финансовый 2 12" xfId="1958"/>
    <cellStyle name="Финансовый 2 12 2" xfId="3453"/>
    <cellStyle name="Финансовый 2 13" xfId="1959"/>
    <cellStyle name="Финансовый 2 13 2" xfId="3454"/>
    <cellStyle name="Финансовый 2 14" xfId="1960"/>
    <cellStyle name="Финансовый 2 14 2" xfId="3455"/>
    <cellStyle name="Финансовый 2 14 2 2" xfId="3561"/>
    <cellStyle name="Финансовый 2 15" xfId="2023"/>
    <cellStyle name="Финансовый 2 15 2" xfId="3480"/>
    <cellStyle name="Финансовый 2 15 2 2" xfId="3571"/>
    <cellStyle name="Финансовый 2 16" xfId="2934"/>
    <cellStyle name="Финансовый 2 16 2" xfId="3560"/>
    <cellStyle name="Финансовый 2 17" xfId="3450"/>
    <cellStyle name="Финансовый 2 2" xfId="1961"/>
    <cellStyle name="Финансовый 2 2 2" xfId="1962"/>
    <cellStyle name="Финансовый 2 2 2 2" xfId="2922"/>
    <cellStyle name="Финансовый 2 2 2 2 2" xfId="3504"/>
    <cellStyle name="Финансовый 2 2 2 2 2 2" xfId="3563"/>
    <cellStyle name="Финансовый 2 2 2 3" xfId="3028"/>
    <cellStyle name="Финансовый 2 2 2 3 2" xfId="3262"/>
    <cellStyle name="Финансовый 2 2 2 3 3" xfId="3496"/>
    <cellStyle name="Финансовый 2 2 2 4" xfId="2410"/>
    <cellStyle name="Финансовый 2 2 2 4 2" xfId="3533"/>
    <cellStyle name="Финансовый 2 2 2 5" xfId="3457"/>
    <cellStyle name="Финансовый 2 2 3" xfId="1963"/>
    <cellStyle name="Финансовый 2 2 3 2" xfId="2923"/>
    <cellStyle name="Финансовый 2 2 3 2 2" xfId="3524"/>
    <cellStyle name="Финансовый 2 2 3 2 2 2" xfId="3564"/>
    <cellStyle name="Финансовый 2 2 3 3" xfId="2986"/>
    <cellStyle name="Финансовый 2 2 3 3 2" xfId="3249"/>
    <cellStyle name="Финансовый 2 2 3 3 3" xfId="3514"/>
    <cellStyle name="Финансовый 2 2 3 4" xfId="2411"/>
    <cellStyle name="Финансовый 2 2 3 4 2" xfId="3541"/>
    <cellStyle name="Финансовый 2 2 3 5" xfId="3458"/>
    <cellStyle name="Финансовый 2 2 4" xfId="2921"/>
    <cellStyle name="Финансовый 2 2 4 2" xfId="3532"/>
    <cellStyle name="Финансовый 2 2 4 2 2" xfId="3562"/>
    <cellStyle name="Финансовый 2 2 5" xfId="2943"/>
    <cellStyle name="Финансовый 2 2 5 2" xfId="3588"/>
    <cellStyle name="Финансовый 2 2 6" xfId="2409"/>
    <cellStyle name="Финансовый 2 2 6 2" xfId="3522"/>
    <cellStyle name="Финансовый 2 2 7" xfId="3456"/>
    <cellStyle name="Финансовый 2 2_INDEX.STATION.2012(v1.0)_" xfId="1964"/>
    <cellStyle name="Финансовый 2 3" xfId="1965"/>
    <cellStyle name="Финансовый 2 3 2" xfId="2924"/>
    <cellStyle name="Финансовый 2 3 2 2" xfId="3531"/>
    <cellStyle name="Финансовый 2 3 2 2 2" xfId="3565"/>
    <cellStyle name="Финансовый 2 3 3" xfId="2963"/>
    <cellStyle name="Финансовый 2 3 3 2" xfId="3234"/>
    <cellStyle name="Финансовый 2 3 3 3" xfId="3499"/>
    <cellStyle name="Финансовый 2 3 4" xfId="2412"/>
    <cellStyle name="Финансовый 2 3 4 2" xfId="3546"/>
    <cellStyle name="Финансовый 2 3 5" xfId="3459"/>
    <cellStyle name="Финансовый 2 4" xfId="1966"/>
    <cellStyle name="Финансовый 2 4 2" xfId="2925"/>
    <cellStyle name="Финансовый 2 4 2 2" xfId="3503"/>
    <cellStyle name="Финансовый 2 4 2 2 2" xfId="3566"/>
    <cellStyle name="Финансовый 2 4 3" xfId="2983"/>
    <cellStyle name="Финансовый 2 4 3 2" xfId="3247"/>
    <cellStyle name="Финансовый 2 4 3 3" xfId="3498"/>
    <cellStyle name="Финансовый 2 4 4" xfId="2413"/>
    <cellStyle name="Финансовый 2 4 4 2" xfId="3518"/>
    <cellStyle name="Финансовый 2 4 5" xfId="3460"/>
    <cellStyle name="Финансовый 2 5" xfId="1967"/>
    <cellStyle name="Финансовый 2 5 2" xfId="2926"/>
    <cellStyle name="Финансовый 2 5 2 2" xfId="3502"/>
    <cellStyle name="Финансовый 2 5 2 2 2" xfId="3567"/>
    <cellStyle name="Финансовый 2 5 3" xfId="2967"/>
    <cellStyle name="Финансовый 2 5 3 2" xfId="3589"/>
    <cellStyle name="Финансовый 2 5 4" xfId="2414"/>
    <cellStyle name="Финансовый 2 5 4 2" xfId="3544"/>
    <cellStyle name="Финансовый 2 5 5" xfId="3461"/>
    <cellStyle name="Финансовый 2 6" xfId="1968"/>
    <cellStyle name="Финансовый 2 6 2" xfId="3462"/>
    <cellStyle name="Финансовый 2 7" xfId="1969"/>
    <cellStyle name="Финансовый 2 7 2" xfId="3463"/>
    <cellStyle name="Финансовый 2 8" xfId="1970"/>
    <cellStyle name="Финансовый 2 8 2" xfId="3464"/>
    <cellStyle name="Финансовый 2 9" xfId="1971"/>
    <cellStyle name="Финансовый 2 9 2" xfId="3465"/>
    <cellStyle name="Финансовый 2_46EE.2011(v1.0)" xfId="1972"/>
    <cellStyle name="Финансовый 20" xfId="1973"/>
    <cellStyle name="Финансовый 20 2" xfId="2927"/>
    <cellStyle name="Финансовый 20 2 2" xfId="3501"/>
    <cellStyle name="Финансовый 20 3" xfId="2415"/>
    <cellStyle name="Финансовый 20 3 2" xfId="3487"/>
    <cellStyle name="Финансовый 20 4" xfId="3466"/>
    <cellStyle name="Финансовый 21" xfId="1974"/>
    <cellStyle name="Финансовый 21 2" xfId="2928"/>
    <cellStyle name="Финансовый 21 2 2" xfId="3488"/>
    <cellStyle name="Финансовый 21 3" xfId="2416"/>
    <cellStyle name="Финансовый 21 3 2" xfId="3523"/>
    <cellStyle name="Финансовый 21 4" xfId="3467"/>
    <cellStyle name="Финансовый 22" xfId="1975"/>
    <cellStyle name="Финансовый 22 2" xfId="3468"/>
    <cellStyle name="Финансовый 23" xfId="1976"/>
    <cellStyle name="Финансовый 23 2" xfId="3469"/>
    <cellStyle name="Финансовый 24" xfId="2443"/>
    <cellStyle name="Финансовый 24 2" xfId="3553"/>
    <cellStyle name="Финансовый 25" xfId="2447"/>
    <cellStyle name="Финансовый 25 2" xfId="3572"/>
    <cellStyle name="Финансовый 26" xfId="2448"/>
    <cellStyle name="Финансовый 26 2" xfId="3552"/>
    <cellStyle name="Финансовый 27" xfId="2450"/>
    <cellStyle name="Финансовый 27 2" xfId="3573"/>
    <cellStyle name="Финансовый 28" xfId="2452"/>
    <cellStyle name="Финансовый 28 2" xfId="3551"/>
    <cellStyle name="Финансовый 29" xfId="2454"/>
    <cellStyle name="Финансовый 29 2" xfId="3574"/>
    <cellStyle name="Финансовый 3" xfId="1977"/>
    <cellStyle name="Финансовый 3 2" xfId="1978"/>
    <cellStyle name="Финансовый 3 2 2" xfId="3014"/>
    <cellStyle name="Финансовый 3 2 2 2" xfId="3257"/>
    <cellStyle name="Финансовый 3 2 2 3" xfId="3483"/>
    <cellStyle name="Финансовый 3 2 2 3 2" xfId="3568"/>
    <cellStyle name="Финансовый 3 2 3" xfId="3471"/>
    <cellStyle name="Финансовый 3 3" xfId="1979"/>
    <cellStyle name="Финансовый 3 4" xfId="1980"/>
    <cellStyle name="Финансовый 3 5" xfId="1981"/>
    <cellStyle name="Финансовый 3 5 2" xfId="2962"/>
    <cellStyle name="Финансовый 3 5 2 2" xfId="3233"/>
    <cellStyle name="Финансовый 3 5 2 3" xfId="3500"/>
    <cellStyle name="Финансовый 3 5 2 3 2" xfId="3569"/>
    <cellStyle name="Финансовый 3 5 3" xfId="3472"/>
    <cellStyle name="Финансовый 3 6" xfId="2953"/>
    <cellStyle name="Финансовый 3 7" xfId="3470"/>
    <cellStyle name="Финансовый 3_INDEX.STATION.2012(v1.0)_" xfId="1982"/>
    <cellStyle name="Финансовый 30" xfId="2456"/>
    <cellStyle name="Финансовый 30 2" xfId="3550"/>
    <cellStyle name="Финансовый 31" xfId="2458"/>
    <cellStyle name="Финансовый 31 2" xfId="3579"/>
    <cellStyle name="Финансовый 32" xfId="2460"/>
    <cellStyle name="Финансовый 32 2" xfId="3585"/>
    <cellStyle name="Финансовый 33" xfId="2461"/>
    <cellStyle name="Финансовый 33 2" xfId="3580"/>
    <cellStyle name="Финансовый 34" xfId="2462"/>
    <cellStyle name="Финансовый 34 2" xfId="3584"/>
    <cellStyle name="Финансовый 35" xfId="2467"/>
    <cellStyle name="Финансовый 35 2" xfId="3578"/>
    <cellStyle name="Финансовый 36" xfId="2469"/>
    <cellStyle name="Финансовый 36 2" xfId="3583"/>
    <cellStyle name="Финансовый 37" xfId="2471"/>
    <cellStyle name="Финансовый 37 2" xfId="3577"/>
    <cellStyle name="Финансовый 38" xfId="2473"/>
    <cellStyle name="Финансовый 38 2" xfId="3582"/>
    <cellStyle name="Финансовый 39" xfId="2474"/>
    <cellStyle name="Финансовый 39 2" xfId="3576"/>
    <cellStyle name="Финансовый 4" xfId="1983"/>
    <cellStyle name="Финансовый 4 2" xfId="2948"/>
    <cellStyle name="Финансовый 4 2 2" xfId="3227"/>
    <cellStyle name="Финансовый 4 2 3" xfId="3484"/>
    <cellStyle name="Финансовый 4 2 3 2" xfId="3570"/>
    <cellStyle name="Финансовый 4 3" xfId="3473"/>
    <cellStyle name="Финансовый 40" xfId="2475"/>
    <cellStyle name="Финансовый 40 2" xfId="3581"/>
    <cellStyle name="Финансовый 41" xfId="2478"/>
    <cellStyle name="Финансовый 41 2" xfId="3575"/>
    <cellStyle name="Финансовый 42" xfId="2479"/>
    <cellStyle name="Финансовый 42 2" xfId="3587"/>
    <cellStyle name="Финансовый 43" xfId="2482"/>
    <cellStyle name="Финансовый 44" xfId="2484"/>
    <cellStyle name="Финансовый 45" xfId="2486"/>
    <cellStyle name="Финансовый 46" xfId="2488"/>
    <cellStyle name="Финансовый 47" xfId="2490"/>
    <cellStyle name="Финансовый 48" xfId="2492"/>
    <cellStyle name="Финансовый 49" xfId="2494"/>
    <cellStyle name="Финансовый 5" xfId="1984"/>
    <cellStyle name="Финансовый 5 2" xfId="3474"/>
    <cellStyle name="Финансовый 50" xfId="2496"/>
    <cellStyle name="Финансовый 51" xfId="2498"/>
    <cellStyle name="Финансовый 52" xfId="2499"/>
    <cellStyle name="Финансовый 53" xfId="2500"/>
    <cellStyle name="Финансовый 54" xfId="2502"/>
    <cellStyle name="Финансовый 55" xfId="2504"/>
    <cellStyle name="Финансовый 56" xfId="2509"/>
    <cellStyle name="Финансовый 56 2" xfId="3490"/>
    <cellStyle name="Финансовый 57" xfId="2517"/>
    <cellStyle name="Финансовый 57 2" xfId="3537"/>
    <cellStyle name="Финансовый 58" xfId="2523"/>
    <cellStyle name="Финансовый 58 2" xfId="3509"/>
    <cellStyle name="Финансовый 59" xfId="2516"/>
    <cellStyle name="Финансовый 59 2" xfId="3485"/>
    <cellStyle name="Финансовый 6" xfId="1985"/>
    <cellStyle name="Финансовый 6 2" xfId="2956"/>
    <cellStyle name="Финансовый 6 3" xfId="3475"/>
    <cellStyle name="Финансовый 60" xfId="2522"/>
    <cellStyle name="Финансовый 60 2" xfId="3510"/>
    <cellStyle name="Финансовый 61" xfId="2510"/>
    <cellStyle name="Финансовый 61 2" xfId="3527"/>
    <cellStyle name="Финансовый 62" xfId="2521"/>
    <cellStyle name="Финансовый 62 2" xfId="3511"/>
    <cellStyle name="Финансовый 63" xfId="2507"/>
    <cellStyle name="Финансовый 63 2" xfId="3530"/>
    <cellStyle name="Финансовый 64" xfId="2520"/>
    <cellStyle name="Финансовый 64 2" xfId="3536"/>
    <cellStyle name="Финансовый 65" xfId="2515"/>
    <cellStyle name="Финансовый 65 2" xfId="3535"/>
    <cellStyle name="Финансовый 66" xfId="2519"/>
    <cellStyle name="Финансовый 66 2" xfId="3529"/>
    <cellStyle name="Финансовый 67" xfId="2514"/>
    <cellStyle name="Финансовый 67 2" xfId="3539"/>
    <cellStyle name="Финансовый 68" xfId="2508"/>
    <cellStyle name="Финансовый 68 2" xfId="3512"/>
    <cellStyle name="Финансовый 69" xfId="2524"/>
    <cellStyle name="Финансовый 69 2" xfId="3545"/>
    <cellStyle name="Финансовый 7" xfId="1986"/>
    <cellStyle name="Финансовый 7 2" xfId="3476"/>
    <cellStyle name="Финансовый 70" xfId="2525"/>
    <cellStyle name="Финансовый 70 2" xfId="3534"/>
    <cellStyle name="Финансовый 71" xfId="2526"/>
    <cellStyle name="Финансовый 71 2" xfId="3542"/>
    <cellStyle name="Финансовый 72" xfId="2527"/>
    <cellStyle name="Финансовый 72 2" xfId="3540"/>
    <cellStyle name="Финансовый 73" xfId="2528"/>
    <cellStyle name="Финансовый 73 2" xfId="3508"/>
    <cellStyle name="Финансовый 74" xfId="2529"/>
    <cellStyle name="Финансовый 74 2" xfId="3516"/>
    <cellStyle name="Финансовый 75" xfId="2530"/>
    <cellStyle name="Финансовый 75 2" xfId="3491"/>
    <cellStyle name="Финансовый 76" xfId="2531"/>
    <cellStyle name="Финансовый 76 2" xfId="3507"/>
    <cellStyle name="Финансовый 77" xfId="2532"/>
    <cellStyle name="Финансовый 77 2" xfId="3506"/>
    <cellStyle name="Финансовый 78" xfId="2533"/>
    <cellStyle name="Финансовый 78 2" xfId="3505"/>
    <cellStyle name="Финансовый 79" xfId="2534"/>
    <cellStyle name="Финансовый 79 2" xfId="3489"/>
    <cellStyle name="Финансовый 8" xfId="1987"/>
    <cellStyle name="Финансовый 8 2" xfId="3477"/>
    <cellStyle name="Финансовый 80" xfId="2535"/>
    <cellStyle name="Финансовый 80 2" xfId="3526"/>
    <cellStyle name="Финансовый 81" xfId="2920"/>
    <cellStyle name="Финансовый 81 2" xfId="3515"/>
    <cellStyle name="Финансовый 82" xfId="2930"/>
    <cellStyle name="Финансовый 83" xfId="2931"/>
    <cellStyle name="Финансовый 84" xfId="2929"/>
    <cellStyle name="Финансовый 85" xfId="3003"/>
    <cellStyle name="Финансовый 85 2" xfId="3497"/>
    <cellStyle name="Финансовый 86" xfId="3027"/>
    <cellStyle name="Финансовый 86 2" xfId="3521"/>
    <cellStyle name="Финансовый 87" xfId="3030"/>
    <cellStyle name="Финансовый 87 2" xfId="3525"/>
    <cellStyle name="Финансовый 88" xfId="3056"/>
    <cellStyle name="Финансовый 88 2" xfId="3520"/>
    <cellStyle name="Финансовый 89" xfId="3057"/>
    <cellStyle name="Финансовый 89 2" xfId="3481"/>
    <cellStyle name="Финансовый 9" xfId="1988"/>
    <cellStyle name="Финансовый 9 2" xfId="3478"/>
    <cellStyle name="Финансовый 90" xfId="3058"/>
    <cellStyle name="Финансовый 90 2" xfId="3538"/>
    <cellStyle name="Финансовый 91" xfId="3059"/>
    <cellStyle name="Финансовый 91 2" xfId="3495"/>
    <cellStyle name="Финансовый 92" xfId="3060"/>
    <cellStyle name="Финансовый 92 2" xfId="3513"/>
    <cellStyle name="Финансовый 93" xfId="3061"/>
    <cellStyle name="Финансовый 93 2" xfId="3519"/>
    <cellStyle name="Финансовый 94" xfId="3062"/>
    <cellStyle name="Финансовый 94 2" xfId="3482"/>
    <cellStyle name="Финансовый 95" xfId="3063"/>
    <cellStyle name="Финансовый 95 2" xfId="3486"/>
    <cellStyle name="Финансовый 96" xfId="3064"/>
    <cellStyle name="Финансовый 96 2" xfId="3494"/>
    <cellStyle name="Финансовый 97" xfId="3065"/>
    <cellStyle name="Финансовый 97 2" xfId="3528"/>
    <cellStyle name="Финансовый 98" xfId="3066"/>
    <cellStyle name="Финансовый 98 2" xfId="3543"/>
    <cellStyle name="Финансовый 99" xfId="3067"/>
    <cellStyle name="Финансовый 99 2" xfId="3493"/>
    <cellStyle name="Финансовый0[0]_FU_bal" xfId="1989"/>
    <cellStyle name="Формула" xfId="1990"/>
    <cellStyle name="Формула 2" xfId="1991"/>
    <cellStyle name="Формула_A РТ 2009 Рязаньэнерго" xfId="1992"/>
    <cellStyle name="ФормулаВБ" xfId="1993"/>
    <cellStyle name="ФормулаНаКонтроль" xfId="1994"/>
    <cellStyle name="Хороший 10" xfId="1995"/>
    <cellStyle name="Хороший 2" xfId="1996"/>
    <cellStyle name="Хороший 2 2" xfId="1997"/>
    <cellStyle name="Хороший 3" xfId="1998"/>
    <cellStyle name="Хороший 3 2" xfId="1999"/>
    <cellStyle name="Хороший 4" xfId="2000"/>
    <cellStyle name="Хороший 4 2" xfId="2001"/>
    <cellStyle name="Хороший 5" xfId="2002"/>
    <cellStyle name="Хороший 5 2" xfId="2003"/>
    <cellStyle name="Хороший 6" xfId="2004"/>
    <cellStyle name="Хороший 6 2" xfId="2005"/>
    <cellStyle name="Хороший 7" xfId="2006"/>
    <cellStyle name="Хороший 7 2" xfId="2007"/>
    <cellStyle name="Хороший 8" xfId="2008"/>
    <cellStyle name="Хороший 8 2" xfId="2009"/>
    <cellStyle name="Хороший 9" xfId="2010"/>
    <cellStyle name="Хороший 9 2" xfId="2011"/>
    <cellStyle name="Цена_продукта" xfId="2012"/>
    <cellStyle name="Цифры по центру с десятыми" xfId="2013"/>
    <cellStyle name="число" xfId="2014"/>
    <cellStyle name="Џђћ–…ќ’ќ›‰" xfId="2015"/>
    <cellStyle name="Џђћ–…ќ’ќ›‰ 2" xfId="2016"/>
    <cellStyle name="Џђћ–…ќ’ќ›‰ 2 2" xfId="2951"/>
    <cellStyle name="Џђћ–…ќ’ќ›‰ 3" xfId="2518"/>
    <cellStyle name="Џђћ–…ќ’ќ›‰ 4" xfId="3006"/>
    <cellStyle name="Џђћ–…ќ’ќ›‰ 5" xfId="2957"/>
    <cellStyle name="Шапка" xfId="2017"/>
    <cellStyle name="Шапка таблицы" xfId="2018"/>
    <cellStyle name="ШАУ" xfId="2019"/>
    <cellStyle name="標準_PL-CF sheet" xfId="2020"/>
    <cellStyle name="䁺_x0001_" xfId="20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0"/>
  <sheetViews>
    <sheetView tabSelected="1" topLeftCell="C1" zoomScale="57" zoomScaleNormal="57" workbookViewId="0">
      <pane xSplit="10" ySplit="5" topLeftCell="Y6" activePane="bottomRight" state="frozen"/>
      <selection activeCell="C1" sqref="C1"/>
      <selection pane="topRight" activeCell="Q1" sqref="Q1"/>
      <selection pane="bottomLeft" activeCell="C6" sqref="C6"/>
      <selection pane="bottomRight" activeCell="I25" sqref="I25"/>
    </sheetView>
  </sheetViews>
  <sheetFormatPr defaultColWidth="9.140625" defaultRowHeight="15"/>
  <cols>
    <col min="1" max="1" width="128.28515625" style="9" bestFit="1" customWidth="1"/>
    <col min="2" max="2" width="134.7109375" style="9" bestFit="1" customWidth="1"/>
    <col min="3" max="3" width="23.140625" style="9" hidden="1" customWidth="1"/>
    <col min="4" max="4" width="8.42578125" style="1" customWidth="1"/>
    <col min="5" max="5" width="16.85546875" style="1" customWidth="1"/>
    <col min="6" max="6" width="19.85546875" style="1" customWidth="1"/>
    <col min="7" max="7" width="30.7109375" style="2" customWidth="1"/>
    <col min="8" max="8" width="62.85546875" style="4" customWidth="1"/>
    <col min="9" max="9" width="44.85546875" style="3" customWidth="1"/>
    <col min="10" max="10" width="30.140625" style="1" hidden="1" customWidth="1"/>
    <col min="11" max="11" width="23.42578125" style="1" hidden="1" customWidth="1"/>
    <col min="12" max="12" width="19.85546875" style="1" hidden="1" customWidth="1"/>
    <col min="13" max="13" width="17.5703125" style="1" hidden="1" customWidth="1"/>
    <col min="14" max="14" width="36.5703125" style="1" hidden="1" customWidth="1"/>
    <col min="15" max="15" width="40.5703125" style="1" hidden="1" customWidth="1"/>
    <col min="16" max="16" width="19.85546875" style="1" hidden="1" customWidth="1"/>
    <col min="17" max="18" width="26.28515625" style="9" hidden="1" customWidth="1"/>
    <col min="19" max="19" width="12.28515625" style="9" hidden="1" customWidth="1"/>
    <col min="20" max="20" width="17.5703125" style="9" hidden="1" customWidth="1"/>
    <col min="21" max="21" width="36.5703125" style="9" hidden="1" customWidth="1"/>
    <col min="22" max="22" width="40.5703125" style="9" hidden="1" customWidth="1"/>
    <col min="23" max="23" width="19.7109375" style="9" hidden="1" customWidth="1"/>
    <col min="24" max="24" width="26.42578125" style="9" hidden="1" customWidth="1"/>
    <col min="25" max="25" width="33.5703125" style="9" customWidth="1"/>
    <col min="26" max="26" width="33" style="9" customWidth="1"/>
    <col min="27" max="27" width="30.5703125" style="9" customWidth="1"/>
    <col min="28" max="28" width="22.5703125" style="49" hidden="1" customWidth="1"/>
    <col min="29" max="29" width="17.5703125" style="9" bestFit="1" customWidth="1"/>
    <col min="30" max="30" width="24.42578125" style="9" customWidth="1"/>
    <col min="31" max="31" width="23.7109375" style="9" customWidth="1"/>
    <col min="32" max="32" width="19.7109375" style="9" bestFit="1" customWidth="1"/>
    <col min="33" max="33" width="17.7109375" style="9" hidden="1" customWidth="1"/>
    <col min="34" max="34" width="17.5703125" style="9" hidden="1" customWidth="1"/>
    <col min="35" max="35" width="15.28515625" style="9" hidden="1" customWidth="1"/>
    <col min="36" max="36" width="15.85546875" style="9" hidden="1" customWidth="1"/>
    <col min="37" max="37" width="10.85546875" style="9" hidden="1" customWidth="1"/>
    <col min="38" max="38" width="55.42578125" style="9" hidden="1" customWidth="1"/>
    <col min="39" max="39" width="17.5703125" style="9" hidden="1" customWidth="1"/>
    <col min="40" max="40" width="36.5703125" style="9" hidden="1" customWidth="1"/>
    <col min="41" max="41" width="40.5703125" style="9" hidden="1" customWidth="1"/>
    <col min="42" max="42" width="19.7109375" style="9" hidden="1" customWidth="1"/>
    <col min="43" max="43" width="55.42578125" style="9" hidden="1" customWidth="1"/>
    <col min="44" max="44" width="17.5703125" style="9" hidden="1" customWidth="1"/>
    <col min="45" max="45" width="36.5703125" style="9" hidden="1" customWidth="1"/>
    <col min="46" max="46" width="40.5703125" style="9" hidden="1" customWidth="1"/>
    <col min="47" max="47" width="19.7109375" style="9" hidden="1" customWidth="1"/>
    <col min="48" max="48" width="55.42578125" style="9" hidden="1" customWidth="1"/>
    <col min="49" max="49" width="17.5703125" style="9" hidden="1" customWidth="1"/>
    <col min="50" max="50" width="36.5703125" style="9" hidden="1" customWidth="1"/>
    <col min="51" max="51" width="40.5703125" style="9" hidden="1" customWidth="1"/>
    <col min="52" max="52" width="19.7109375" style="9" hidden="1" customWidth="1"/>
    <col min="53" max="55" width="0" style="9" hidden="1" customWidth="1"/>
    <col min="56" max="16384" width="9.140625" style="9"/>
  </cols>
  <sheetData>
    <row r="1" spans="1:52" ht="21">
      <c r="A1" s="10" t="s">
        <v>5</v>
      </c>
      <c r="B1" s="10"/>
      <c r="C1" s="10"/>
      <c r="D1" s="10"/>
      <c r="E1" s="10"/>
      <c r="F1" s="10"/>
      <c r="G1" s="40"/>
      <c r="H1" s="164"/>
      <c r="I1" s="164"/>
      <c r="J1" s="164"/>
      <c r="K1" s="9"/>
      <c r="L1" s="9"/>
      <c r="M1" s="9"/>
      <c r="N1" s="9"/>
      <c r="O1" s="9"/>
      <c r="P1" s="9"/>
    </row>
    <row r="2" spans="1:52" ht="19.5">
      <c r="B2" s="17"/>
      <c r="C2" s="17"/>
      <c r="D2" s="165" t="s">
        <v>397</v>
      </c>
      <c r="E2" s="166"/>
      <c r="F2" s="166"/>
      <c r="G2" s="166"/>
      <c r="H2" s="166"/>
      <c r="I2" s="167"/>
      <c r="J2" s="14"/>
      <c r="K2" s="14"/>
      <c r="L2" s="14"/>
      <c r="M2" s="149" t="s">
        <v>203</v>
      </c>
      <c r="N2" s="150"/>
      <c r="O2" s="151"/>
      <c r="P2" s="9"/>
      <c r="T2" s="149" t="s">
        <v>204</v>
      </c>
      <c r="U2" s="150"/>
      <c r="V2" s="151"/>
      <c r="W2" s="146" t="s">
        <v>234</v>
      </c>
      <c r="X2" s="146" t="s">
        <v>231</v>
      </c>
      <c r="Y2" s="149" t="s">
        <v>232</v>
      </c>
      <c r="Z2" s="150"/>
      <c r="AA2" s="151"/>
      <c r="AB2" s="146" t="s">
        <v>236</v>
      </c>
      <c r="AC2" s="149" t="s">
        <v>233</v>
      </c>
      <c r="AD2" s="150"/>
      <c r="AE2" s="151"/>
      <c r="AF2" s="146" t="s">
        <v>234</v>
      </c>
      <c r="AG2" s="146" t="s">
        <v>236</v>
      </c>
      <c r="AH2" s="149" t="s">
        <v>240</v>
      </c>
      <c r="AI2" s="150"/>
      <c r="AJ2" s="151"/>
      <c r="AK2" s="146" t="s">
        <v>234</v>
      </c>
      <c r="AL2" s="146" t="s">
        <v>237</v>
      </c>
      <c r="AM2" s="149" t="s">
        <v>241</v>
      </c>
      <c r="AN2" s="150"/>
      <c r="AO2" s="151"/>
      <c r="AP2" s="146" t="s">
        <v>234</v>
      </c>
      <c r="AQ2" s="146" t="s">
        <v>238</v>
      </c>
      <c r="AR2" s="149" t="s">
        <v>242</v>
      </c>
      <c r="AS2" s="150"/>
      <c r="AT2" s="151"/>
      <c r="AU2" s="146" t="s">
        <v>234</v>
      </c>
      <c r="AV2" s="146" t="s">
        <v>239</v>
      </c>
      <c r="AW2" s="149" t="s">
        <v>243</v>
      </c>
      <c r="AX2" s="150"/>
      <c r="AY2" s="151"/>
      <c r="AZ2" s="146" t="s">
        <v>234</v>
      </c>
    </row>
    <row r="3" spans="1:52" ht="18.75">
      <c r="A3" s="168"/>
      <c r="B3" s="169" t="s">
        <v>16</v>
      </c>
      <c r="C3" s="169" t="s">
        <v>15</v>
      </c>
      <c r="D3" s="170" t="s">
        <v>4</v>
      </c>
      <c r="E3" s="141" t="s">
        <v>187</v>
      </c>
      <c r="F3" s="141" t="s">
        <v>188</v>
      </c>
      <c r="G3" s="146" t="s">
        <v>189</v>
      </c>
      <c r="H3" s="141" t="s">
        <v>20</v>
      </c>
      <c r="I3" s="141" t="s">
        <v>1</v>
      </c>
      <c r="J3" s="169"/>
      <c r="K3" s="169"/>
      <c r="L3" s="181" t="s">
        <v>14</v>
      </c>
      <c r="M3" s="146" t="s">
        <v>6</v>
      </c>
      <c r="N3" s="146" t="s">
        <v>7</v>
      </c>
      <c r="O3" s="146" t="s">
        <v>8</v>
      </c>
      <c r="P3" s="172" t="s">
        <v>14</v>
      </c>
      <c r="Q3" s="175" t="s">
        <v>26</v>
      </c>
      <c r="R3" s="175" t="s">
        <v>27</v>
      </c>
      <c r="S3" s="43"/>
      <c r="T3" s="146" t="s">
        <v>6</v>
      </c>
      <c r="U3" s="146" t="s">
        <v>7</v>
      </c>
      <c r="V3" s="146" t="s">
        <v>8</v>
      </c>
      <c r="W3" s="147"/>
      <c r="X3" s="147"/>
      <c r="Y3" s="146" t="s">
        <v>6</v>
      </c>
      <c r="Z3" s="146" t="s">
        <v>7</v>
      </c>
      <c r="AA3" s="146" t="s">
        <v>8</v>
      </c>
      <c r="AB3" s="147"/>
      <c r="AC3" s="146" t="s">
        <v>6</v>
      </c>
      <c r="AD3" s="146" t="s">
        <v>7</v>
      </c>
      <c r="AE3" s="146" t="s">
        <v>8</v>
      </c>
      <c r="AF3" s="147"/>
      <c r="AG3" s="147"/>
      <c r="AH3" s="146" t="s">
        <v>6</v>
      </c>
      <c r="AI3" s="146" t="s">
        <v>7</v>
      </c>
      <c r="AJ3" s="146" t="s">
        <v>8</v>
      </c>
      <c r="AK3" s="147"/>
      <c r="AL3" s="147"/>
      <c r="AM3" s="146" t="s">
        <v>6</v>
      </c>
      <c r="AN3" s="146" t="s">
        <v>7</v>
      </c>
      <c r="AO3" s="146" t="s">
        <v>8</v>
      </c>
      <c r="AP3" s="147"/>
      <c r="AQ3" s="147"/>
      <c r="AR3" s="146" t="s">
        <v>6</v>
      </c>
      <c r="AS3" s="146" t="s">
        <v>7</v>
      </c>
      <c r="AT3" s="146" t="s">
        <v>8</v>
      </c>
      <c r="AU3" s="147"/>
      <c r="AV3" s="147"/>
      <c r="AW3" s="146" t="s">
        <v>6</v>
      </c>
      <c r="AX3" s="146" t="s">
        <v>7</v>
      </c>
      <c r="AY3" s="146" t="s">
        <v>8</v>
      </c>
      <c r="AZ3" s="147"/>
    </row>
    <row r="4" spans="1:52" ht="37.5">
      <c r="A4" s="168"/>
      <c r="B4" s="169"/>
      <c r="C4" s="169"/>
      <c r="D4" s="170"/>
      <c r="E4" s="171"/>
      <c r="F4" s="171"/>
      <c r="G4" s="147"/>
      <c r="H4" s="171"/>
      <c r="I4" s="171"/>
      <c r="J4" s="36" t="s">
        <v>7</v>
      </c>
      <c r="K4" s="36" t="s">
        <v>8</v>
      </c>
      <c r="L4" s="181"/>
      <c r="M4" s="147"/>
      <c r="N4" s="147"/>
      <c r="O4" s="147"/>
      <c r="P4" s="173"/>
      <c r="Q4" s="176"/>
      <c r="R4" s="176"/>
      <c r="S4" s="43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</row>
    <row r="5" spans="1:52" ht="18.75">
      <c r="A5" s="168"/>
      <c r="B5" s="169"/>
      <c r="C5" s="169"/>
      <c r="D5" s="170"/>
      <c r="E5" s="142"/>
      <c r="F5" s="142"/>
      <c r="G5" s="148"/>
      <c r="H5" s="142"/>
      <c r="I5" s="142"/>
      <c r="J5" s="36" t="s">
        <v>9</v>
      </c>
      <c r="K5" s="36" t="s">
        <v>10</v>
      </c>
      <c r="L5" s="181"/>
      <c r="M5" s="148"/>
      <c r="N5" s="148"/>
      <c r="O5" s="148"/>
      <c r="P5" s="174"/>
      <c r="Q5" s="177"/>
      <c r="R5" s="177"/>
      <c r="S5" s="43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</row>
    <row r="6" spans="1:52" ht="18.75">
      <c r="A6" s="41"/>
      <c r="B6" s="36"/>
      <c r="C6" s="36"/>
      <c r="D6" s="38"/>
      <c r="E6" s="69"/>
      <c r="F6" s="69"/>
      <c r="G6" s="37"/>
      <c r="H6" s="42"/>
      <c r="I6" s="42"/>
      <c r="J6" s="36"/>
      <c r="K6" s="36"/>
      <c r="L6" s="33"/>
      <c r="M6" s="37"/>
      <c r="N6" s="37"/>
      <c r="O6" s="37"/>
      <c r="P6" s="39"/>
      <c r="Q6" s="35"/>
      <c r="R6" s="35"/>
      <c r="S6" s="43"/>
      <c r="T6" s="23"/>
      <c r="U6" s="23"/>
      <c r="V6" s="23"/>
      <c r="W6" s="34"/>
      <c r="X6" s="44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</row>
    <row r="7" spans="1:52" s="49" customFormat="1" ht="18.75">
      <c r="A7" s="71"/>
      <c r="B7" s="75"/>
      <c r="C7" s="67" t="s">
        <v>17</v>
      </c>
      <c r="D7" s="139">
        <v>1</v>
      </c>
      <c r="E7" s="77">
        <v>44183</v>
      </c>
      <c r="F7" s="141" t="s">
        <v>318</v>
      </c>
      <c r="G7" s="68" t="s">
        <v>73</v>
      </c>
      <c r="H7" s="182" t="s">
        <v>251</v>
      </c>
      <c r="I7" s="63" t="s">
        <v>11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03">
        <v>4.1619999999999997E-2</v>
      </c>
      <c r="Y7" s="104">
        <v>133.68</v>
      </c>
      <c r="Z7" s="104">
        <v>35.25</v>
      </c>
      <c r="AA7" s="105">
        <v>2365.2399999999998</v>
      </c>
      <c r="AB7" s="106">
        <v>4.3499999999999997E-2</v>
      </c>
      <c r="AC7" s="106">
        <v>140.18</v>
      </c>
      <c r="AD7" s="106">
        <v>35.99</v>
      </c>
      <c r="AE7" s="107">
        <v>2395.2800000000002</v>
      </c>
      <c r="AF7" s="108">
        <f>AC7/Y7*100</f>
        <v>104.86</v>
      </c>
      <c r="AG7" s="76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</row>
    <row r="8" spans="1:52" s="49" customFormat="1" ht="18.75">
      <c r="A8" s="71"/>
      <c r="B8" s="75"/>
      <c r="C8" s="67" t="s">
        <v>17</v>
      </c>
      <c r="D8" s="140"/>
      <c r="E8" s="77">
        <v>44183</v>
      </c>
      <c r="F8" s="142"/>
      <c r="G8" s="68" t="s">
        <v>73</v>
      </c>
      <c r="H8" s="182"/>
      <c r="I8" s="63" t="s">
        <v>12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03">
        <v>4.41E-2</v>
      </c>
      <c r="Y8" s="104">
        <v>160.41999999999999</v>
      </c>
      <c r="Z8" s="104">
        <v>35.25</v>
      </c>
      <c r="AA8" s="105">
        <v>2838.29</v>
      </c>
      <c r="AB8" s="109">
        <v>4.5999999999999999E-2</v>
      </c>
      <c r="AC8" s="106">
        <v>168.22</v>
      </c>
      <c r="AD8" s="106">
        <v>35.99</v>
      </c>
      <c r="AE8" s="107">
        <v>2874.34</v>
      </c>
      <c r="AF8" s="108">
        <f t="shared" ref="AF8:AF71" si="0">AC8/Y8*100</f>
        <v>104.86</v>
      </c>
      <c r="AG8" s="76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</row>
    <row r="9" spans="1:52" s="49" customFormat="1" ht="18.75">
      <c r="A9" s="71"/>
      <c r="B9" s="75"/>
      <c r="C9" s="67" t="s">
        <v>17</v>
      </c>
      <c r="D9" s="139">
        <v>2</v>
      </c>
      <c r="E9" s="77">
        <v>44183</v>
      </c>
      <c r="F9" s="91" t="s">
        <v>318</v>
      </c>
      <c r="G9" s="68" t="s">
        <v>321</v>
      </c>
      <c r="H9" s="197" t="s">
        <v>252</v>
      </c>
      <c r="I9" s="63" t="s">
        <v>11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03">
        <v>5.16E-2</v>
      </c>
      <c r="Y9" s="104">
        <v>140.63999999999999</v>
      </c>
      <c r="Z9" s="104">
        <v>20.91</v>
      </c>
      <c r="AA9" s="105">
        <v>2320.5300000000002</v>
      </c>
      <c r="AB9" s="106">
        <v>5.1900000000000002E-2</v>
      </c>
      <c r="AC9" s="106">
        <v>146.27000000000001</v>
      </c>
      <c r="AD9" s="106">
        <v>22.03</v>
      </c>
      <c r="AE9" s="107">
        <v>2395.2800000000002</v>
      </c>
      <c r="AF9" s="108">
        <f t="shared" si="0"/>
        <v>104</v>
      </c>
      <c r="AG9" s="76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</row>
    <row r="10" spans="1:52" s="49" customFormat="1" ht="18.75">
      <c r="A10" s="71"/>
      <c r="B10" s="75"/>
      <c r="C10" s="67" t="s">
        <v>17</v>
      </c>
      <c r="D10" s="140"/>
      <c r="E10" s="77">
        <v>44183</v>
      </c>
      <c r="F10" s="92"/>
      <c r="G10" s="68" t="s">
        <v>321</v>
      </c>
      <c r="H10" s="198"/>
      <c r="I10" s="63" t="s">
        <v>12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03">
        <v>5.3100000000000001E-2</v>
      </c>
      <c r="Y10" s="104">
        <v>168.77</v>
      </c>
      <c r="Z10" s="104">
        <v>20.91</v>
      </c>
      <c r="AA10" s="105">
        <v>2784.64</v>
      </c>
      <c r="AB10" s="106">
        <v>5.3400000000000003E-2</v>
      </c>
      <c r="AC10" s="106">
        <v>175.52</v>
      </c>
      <c r="AD10" s="106">
        <v>22.03</v>
      </c>
      <c r="AE10" s="107">
        <v>2874.34</v>
      </c>
      <c r="AF10" s="108">
        <f t="shared" si="0"/>
        <v>104</v>
      </c>
      <c r="AG10" s="76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s="49" customFormat="1" ht="18.75">
      <c r="A11" s="71"/>
      <c r="B11" s="75"/>
      <c r="C11" s="67" t="s">
        <v>17</v>
      </c>
      <c r="D11" s="139">
        <v>3</v>
      </c>
      <c r="E11" s="77">
        <v>44183</v>
      </c>
      <c r="F11" s="91" t="s">
        <v>318</v>
      </c>
      <c r="G11" s="68" t="s">
        <v>321</v>
      </c>
      <c r="H11" s="182" t="s">
        <v>253</v>
      </c>
      <c r="I11" s="63" t="s">
        <v>11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03">
        <v>5.2729999999999999E-2</v>
      </c>
      <c r="Y11" s="104">
        <v>145.63</v>
      </c>
      <c r="Z11" s="104">
        <v>20.91</v>
      </c>
      <c r="AA11" s="105">
        <v>2365.2399999999998</v>
      </c>
      <c r="AB11" s="106">
        <v>5.4100000000000002E-2</v>
      </c>
      <c r="AC11" s="106">
        <v>151.53</v>
      </c>
      <c r="AD11" s="106">
        <v>22.03</v>
      </c>
      <c r="AE11" s="107">
        <v>2395.2800000000002</v>
      </c>
      <c r="AF11" s="108">
        <f t="shared" si="0"/>
        <v>104.05</v>
      </c>
      <c r="AG11" s="76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</row>
    <row r="12" spans="1:52" s="49" customFormat="1" ht="147.75" customHeight="1">
      <c r="A12" s="71"/>
      <c r="B12" s="75"/>
      <c r="C12" s="67" t="s">
        <v>17</v>
      </c>
      <c r="D12" s="140"/>
      <c r="E12" s="77">
        <v>44183</v>
      </c>
      <c r="F12" s="92"/>
      <c r="G12" s="68" t="s">
        <v>321</v>
      </c>
      <c r="H12" s="182"/>
      <c r="I12" s="63" t="s">
        <v>12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03">
        <v>5.4210000000000001E-2</v>
      </c>
      <c r="Y12" s="104">
        <v>174.76</v>
      </c>
      <c r="Z12" s="104">
        <v>20.91</v>
      </c>
      <c r="AA12" s="105">
        <v>2838.29</v>
      </c>
      <c r="AB12" s="106">
        <v>5.5599999999999997E-2</v>
      </c>
      <c r="AC12" s="106">
        <v>181.84</v>
      </c>
      <c r="AD12" s="106">
        <v>22.03</v>
      </c>
      <c r="AE12" s="107">
        <v>2874.34</v>
      </c>
      <c r="AF12" s="108">
        <f t="shared" si="0"/>
        <v>104.05</v>
      </c>
      <c r="AG12" s="76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</row>
    <row r="13" spans="1:52" s="49" customFormat="1" ht="18.75">
      <c r="A13" s="71"/>
      <c r="B13" s="75"/>
      <c r="C13" s="67" t="s">
        <v>17</v>
      </c>
      <c r="D13" s="139">
        <v>4</v>
      </c>
      <c r="E13" s="77">
        <v>44183</v>
      </c>
      <c r="F13" s="91" t="s">
        <v>318</v>
      </c>
      <c r="G13" s="68" t="s">
        <v>321</v>
      </c>
      <c r="H13" s="182" t="s">
        <v>254</v>
      </c>
      <c r="I13" s="63" t="s">
        <v>11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03">
        <v>4.6469999999999997E-2</v>
      </c>
      <c r="Y13" s="110">
        <v>138.76</v>
      </c>
      <c r="Z13" s="110">
        <v>28.85</v>
      </c>
      <c r="AA13" s="111">
        <v>2365.2399999999998</v>
      </c>
      <c r="AB13" s="106">
        <v>4.8099999999999997E-2</v>
      </c>
      <c r="AC13" s="106">
        <v>145.55000000000001</v>
      </c>
      <c r="AD13" s="106">
        <v>30.3</v>
      </c>
      <c r="AE13" s="107">
        <v>2395.2800000000002</v>
      </c>
      <c r="AF13" s="108">
        <f t="shared" si="0"/>
        <v>104.89</v>
      </c>
      <c r="AG13" s="76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</row>
    <row r="14" spans="1:52" s="49" customFormat="1" ht="18.75">
      <c r="A14" s="71"/>
      <c r="B14" s="75"/>
      <c r="C14" s="67" t="s">
        <v>17</v>
      </c>
      <c r="D14" s="140"/>
      <c r="E14" s="77">
        <v>44183</v>
      </c>
      <c r="F14" s="92"/>
      <c r="G14" s="68" t="s">
        <v>321</v>
      </c>
      <c r="H14" s="182"/>
      <c r="I14" s="63" t="s">
        <v>12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03">
        <v>4.8500000000000001E-2</v>
      </c>
      <c r="Y14" s="110">
        <v>166.51</v>
      </c>
      <c r="Z14" s="110">
        <v>28.85</v>
      </c>
      <c r="AA14" s="111">
        <v>2838.29</v>
      </c>
      <c r="AB14" s="106">
        <v>5.0200000000000002E-2</v>
      </c>
      <c r="AC14" s="106">
        <v>174.66</v>
      </c>
      <c r="AD14" s="106">
        <v>30.3</v>
      </c>
      <c r="AE14" s="107">
        <v>2874.34</v>
      </c>
      <c r="AF14" s="108">
        <f t="shared" si="0"/>
        <v>104.89</v>
      </c>
      <c r="AG14" s="76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</row>
    <row r="15" spans="1:52" s="49" customFormat="1" ht="18.75">
      <c r="A15" s="71"/>
      <c r="B15" s="75"/>
      <c r="C15" s="67" t="s">
        <v>17</v>
      </c>
      <c r="D15" s="139">
        <v>5</v>
      </c>
      <c r="E15" s="77">
        <v>44183</v>
      </c>
      <c r="F15" s="91" t="s">
        <v>318</v>
      </c>
      <c r="G15" s="68" t="s">
        <v>323</v>
      </c>
      <c r="H15" s="182" t="s">
        <v>255</v>
      </c>
      <c r="I15" s="63" t="s">
        <v>11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03">
        <v>4.9020000000000001E-2</v>
      </c>
      <c r="Y15" s="104">
        <v>138.35</v>
      </c>
      <c r="Z15" s="112">
        <v>22.4</v>
      </c>
      <c r="AA15" s="105">
        <v>2365.2399999999998</v>
      </c>
      <c r="AB15" s="106">
        <v>5.0799999999999998E-2</v>
      </c>
      <c r="AC15" s="106">
        <v>145.18</v>
      </c>
      <c r="AD15" s="106">
        <v>23.6</v>
      </c>
      <c r="AE15" s="107">
        <v>2395.2800000000002</v>
      </c>
      <c r="AF15" s="108">
        <f t="shared" si="0"/>
        <v>104.94</v>
      </c>
      <c r="AG15" s="76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</row>
    <row r="16" spans="1:52" s="49" customFormat="1" ht="28.5" customHeight="1">
      <c r="A16" s="71"/>
      <c r="B16" s="75"/>
      <c r="C16" s="67" t="s">
        <v>17</v>
      </c>
      <c r="D16" s="140"/>
      <c r="E16" s="77">
        <v>44183</v>
      </c>
      <c r="F16" s="92"/>
      <c r="G16" s="68" t="s">
        <v>323</v>
      </c>
      <c r="H16" s="182"/>
      <c r="I16" s="63" t="s">
        <v>12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03">
        <v>5.0599999999999999E-2</v>
      </c>
      <c r="Y16" s="104">
        <v>166.02</v>
      </c>
      <c r="Z16" s="112">
        <v>22.4</v>
      </c>
      <c r="AA16" s="105">
        <v>2838.29</v>
      </c>
      <c r="AB16" s="106">
        <v>5.2400000000000002E-2</v>
      </c>
      <c r="AC16" s="106">
        <v>174.22</v>
      </c>
      <c r="AD16" s="106">
        <v>23.6</v>
      </c>
      <c r="AE16" s="107">
        <v>2874.34</v>
      </c>
      <c r="AF16" s="108">
        <f t="shared" si="0"/>
        <v>104.94</v>
      </c>
      <c r="AG16" s="76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</row>
    <row r="17" spans="1:52" s="49" customFormat="1" ht="18.75">
      <c r="A17" s="71"/>
      <c r="B17" s="75"/>
      <c r="C17" s="67" t="s">
        <v>17</v>
      </c>
      <c r="D17" s="139">
        <v>6</v>
      </c>
      <c r="E17" s="77">
        <v>44183</v>
      </c>
      <c r="F17" s="91" t="s">
        <v>318</v>
      </c>
      <c r="G17" s="68" t="s">
        <v>25</v>
      </c>
      <c r="H17" s="182" t="s">
        <v>256</v>
      </c>
      <c r="I17" s="63" t="s">
        <v>11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03">
        <v>3.4180000000000002E-2</v>
      </c>
      <c r="Y17" s="104">
        <v>94.08</v>
      </c>
      <c r="Z17" s="104">
        <v>25.45</v>
      </c>
      <c r="AA17" s="105">
        <v>2007.61</v>
      </c>
      <c r="AB17" s="106">
        <v>3.5900000000000001E-2</v>
      </c>
      <c r="AC17" s="106">
        <v>98.75</v>
      </c>
      <c r="AD17" s="106">
        <v>25.79</v>
      </c>
      <c r="AE17" s="107">
        <v>2033.11</v>
      </c>
      <c r="AF17" s="108">
        <f t="shared" si="0"/>
        <v>104.96</v>
      </c>
      <c r="AG17" s="76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</row>
    <row r="18" spans="1:52" s="49" customFormat="1" ht="41.25" customHeight="1">
      <c r="A18" s="71"/>
      <c r="B18" s="75"/>
      <c r="C18" s="67" t="s">
        <v>17</v>
      </c>
      <c r="D18" s="140"/>
      <c r="E18" s="77">
        <v>44183</v>
      </c>
      <c r="F18" s="92"/>
      <c r="G18" s="68" t="s">
        <v>25</v>
      </c>
      <c r="H18" s="182"/>
      <c r="I18" s="63" t="s">
        <v>12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03">
        <v>3.6299999999999999E-2</v>
      </c>
      <c r="Y18" s="112">
        <v>112.9</v>
      </c>
      <c r="Z18" s="104">
        <v>25.45</v>
      </c>
      <c r="AA18" s="105">
        <v>2409.13</v>
      </c>
      <c r="AB18" s="109">
        <v>3.7999999999999999E-2</v>
      </c>
      <c r="AC18" s="106">
        <v>118.5</v>
      </c>
      <c r="AD18" s="106">
        <v>25.79</v>
      </c>
      <c r="AE18" s="107">
        <v>2439.73</v>
      </c>
      <c r="AF18" s="108">
        <f t="shared" si="0"/>
        <v>104.96</v>
      </c>
      <c r="AG18" s="76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</row>
    <row r="19" spans="1:52" s="49" customFormat="1" ht="18.75">
      <c r="A19" s="71"/>
      <c r="B19" s="75"/>
      <c r="C19" s="67" t="s">
        <v>17</v>
      </c>
      <c r="D19" s="139">
        <v>7</v>
      </c>
      <c r="E19" s="77">
        <v>44183</v>
      </c>
      <c r="F19" s="91" t="s">
        <v>318</v>
      </c>
      <c r="G19" s="68" t="s">
        <v>25</v>
      </c>
      <c r="H19" s="182" t="s">
        <v>257</v>
      </c>
      <c r="I19" s="63" t="s">
        <v>11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03">
        <v>3.4770000000000002E-2</v>
      </c>
      <c r="Y19" s="104">
        <v>95.28</v>
      </c>
      <c r="Z19" s="104">
        <v>28.97</v>
      </c>
      <c r="AA19" s="105">
        <v>1907.28</v>
      </c>
      <c r="AB19" s="106">
        <v>3.6400000000000002E-2</v>
      </c>
      <c r="AC19" s="106">
        <v>100.03</v>
      </c>
      <c r="AD19" s="106">
        <v>29.64</v>
      </c>
      <c r="AE19" s="107">
        <v>1931.5</v>
      </c>
      <c r="AF19" s="108">
        <f t="shared" si="0"/>
        <v>104.99</v>
      </c>
      <c r="AG19" s="76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</row>
    <row r="20" spans="1:52" s="49" customFormat="1" ht="50.25" customHeight="1">
      <c r="A20" s="71"/>
      <c r="B20" s="75"/>
      <c r="C20" s="67" t="s">
        <v>17</v>
      </c>
      <c r="D20" s="140"/>
      <c r="E20" s="77">
        <v>44183</v>
      </c>
      <c r="F20" s="92"/>
      <c r="G20" s="68" t="s">
        <v>25</v>
      </c>
      <c r="H20" s="182"/>
      <c r="I20" s="63" t="s">
        <v>12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03">
        <v>3.73E-2</v>
      </c>
      <c r="Y20" s="104">
        <v>114.34</v>
      </c>
      <c r="Z20" s="104">
        <v>28.97</v>
      </c>
      <c r="AA20" s="105">
        <v>2288.7399999999998</v>
      </c>
      <c r="AB20" s="109">
        <v>3.9E-2</v>
      </c>
      <c r="AC20" s="106">
        <v>120.04</v>
      </c>
      <c r="AD20" s="106">
        <v>29.64</v>
      </c>
      <c r="AE20" s="107">
        <v>2317.8000000000002</v>
      </c>
      <c r="AF20" s="108">
        <f t="shared" si="0"/>
        <v>104.99</v>
      </c>
      <c r="AG20" s="76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</row>
    <row r="21" spans="1:52" s="49" customFormat="1" ht="18.75">
      <c r="A21" s="71"/>
      <c r="B21" s="75"/>
      <c r="C21" s="67" t="s">
        <v>17</v>
      </c>
      <c r="D21" s="139">
        <v>8</v>
      </c>
      <c r="E21" s="77">
        <v>44183</v>
      </c>
      <c r="F21" s="91" t="s">
        <v>318</v>
      </c>
      <c r="G21" s="68" t="s">
        <v>89</v>
      </c>
      <c r="H21" s="182" t="s">
        <v>258</v>
      </c>
      <c r="I21" s="63" t="s">
        <v>11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03">
        <v>4.1200000000000001E-2</v>
      </c>
      <c r="Y21" s="112">
        <v>120.1</v>
      </c>
      <c r="Z21" s="104">
        <v>22.65</v>
      </c>
      <c r="AA21" s="105">
        <v>2365.2399999999998</v>
      </c>
      <c r="AB21" s="106">
        <v>4.3099999999999999E-2</v>
      </c>
      <c r="AC21" s="106">
        <v>126.09</v>
      </c>
      <c r="AD21" s="106">
        <v>22.85</v>
      </c>
      <c r="AE21" s="107">
        <v>2395.2800000000002</v>
      </c>
      <c r="AF21" s="108">
        <f t="shared" si="0"/>
        <v>104.99</v>
      </c>
      <c r="AG21" s="76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</row>
    <row r="22" spans="1:52" s="49" customFormat="1" ht="18.75">
      <c r="A22" s="71"/>
      <c r="B22" s="75"/>
      <c r="C22" s="67" t="s">
        <v>17</v>
      </c>
      <c r="D22" s="140"/>
      <c r="E22" s="77">
        <v>44183</v>
      </c>
      <c r="F22" s="92"/>
      <c r="G22" s="68" t="s">
        <v>89</v>
      </c>
      <c r="H22" s="182"/>
      <c r="I22" s="63" t="s">
        <v>12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03">
        <v>4.1200000000000001E-2</v>
      </c>
      <c r="Y22" s="104">
        <v>144.12</v>
      </c>
      <c r="Z22" s="104">
        <v>27.18</v>
      </c>
      <c r="AA22" s="105">
        <v>2838.29</v>
      </c>
      <c r="AB22" s="106">
        <v>4.3099999999999999E-2</v>
      </c>
      <c r="AC22" s="106">
        <v>151.31</v>
      </c>
      <c r="AD22" s="106">
        <v>27.42</v>
      </c>
      <c r="AE22" s="107">
        <v>2874.34</v>
      </c>
      <c r="AF22" s="108">
        <f t="shared" si="0"/>
        <v>104.99</v>
      </c>
      <c r="AG22" s="76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</row>
    <row r="23" spans="1:52" s="49" customFormat="1" ht="37.5">
      <c r="A23" s="71"/>
      <c r="B23" s="75"/>
      <c r="C23" s="67" t="s">
        <v>17</v>
      </c>
      <c r="D23" s="139">
        <v>9</v>
      </c>
      <c r="E23" s="77">
        <v>44183</v>
      </c>
      <c r="F23" s="91" t="s">
        <v>318</v>
      </c>
      <c r="G23" s="68" t="s">
        <v>324</v>
      </c>
      <c r="H23" s="182" t="s">
        <v>259</v>
      </c>
      <c r="I23" s="63" t="s">
        <v>11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03">
        <v>4.7260000000000003E-2</v>
      </c>
      <c r="Y23" s="104">
        <v>145.05000000000001</v>
      </c>
      <c r="Z23" s="104">
        <v>33.28</v>
      </c>
      <c r="AA23" s="105">
        <v>2365.2399999999998</v>
      </c>
      <c r="AB23" s="106">
        <v>4.8599999999999997E-2</v>
      </c>
      <c r="AC23" s="106">
        <v>150.97</v>
      </c>
      <c r="AD23" s="106">
        <v>34.58</v>
      </c>
      <c r="AE23" s="107">
        <v>2395.2800000000002</v>
      </c>
      <c r="AF23" s="108">
        <f t="shared" si="0"/>
        <v>104.08</v>
      </c>
      <c r="AG23" s="76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</row>
    <row r="24" spans="1:52" s="49" customFormat="1" ht="37.5">
      <c r="A24" s="71"/>
      <c r="B24" s="75"/>
      <c r="C24" s="67" t="s">
        <v>17</v>
      </c>
      <c r="D24" s="140"/>
      <c r="E24" s="77">
        <v>44183</v>
      </c>
      <c r="F24" s="92"/>
      <c r="G24" s="68" t="s">
        <v>324</v>
      </c>
      <c r="H24" s="182"/>
      <c r="I24" s="63" t="s">
        <v>12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03">
        <v>4.9599999999999998E-2</v>
      </c>
      <c r="Y24" s="104">
        <v>174.06</v>
      </c>
      <c r="Z24" s="104">
        <v>33.28</v>
      </c>
      <c r="AA24" s="105">
        <v>2838.29</v>
      </c>
      <c r="AB24" s="106">
        <v>5.0999999999999997E-2</v>
      </c>
      <c r="AC24" s="106">
        <v>181.16</v>
      </c>
      <c r="AD24" s="106">
        <v>34.58</v>
      </c>
      <c r="AE24" s="107">
        <v>2874.34</v>
      </c>
      <c r="AF24" s="108">
        <f t="shared" si="0"/>
        <v>104.08</v>
      </c>
      <c r="AG24" s="76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</row>
    <row r="25" spans="1:52" s="49" customFormat="1" ht="18.75">
      <c r="A25" s="71"/>
      <c r="B25" s="75"/>
      <c r="C25" s="67" t="s">
        <v>17</v>
      </c>
      <c r="D25" s="139">
        <v>10</v>
      </c>
      <c r="E25" s="77">
        <v>44183</v>
      </c>
      <c r="F25" s="91" t="s">
        <v>318</v>
      </c>
      <c r="G25" s="68" t="s">
        <v>321</v>
      </c>
      <c r="H25" s="182" t="s">
        <v>260</v>
      </c>
      <c r="I25" s="63" t="s">
        <v>11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03">
        <v>4.6170000000000003E-2</v>
      </c>
      <c r="Y25" s="104">
        <v>138.05000000000001</v>
      </c>
      <c r="Z25" s="104">
        <v>28.85</v>
      </c>
      <c r="AA25" s="105">
        <v>2365.2399999999998</v>
      </c>
      <c r="AB25" s="106">
        <v>4.7800000000000002E-2</v>
      </c>
      <c r="AC25" s="106">
        <v>144.78</v>
      </c>
      <c r="AD25" s="106">
        <v>30.3</v>
      </c>
      <c r="AE25" s="107">
        <v>2395.2800000000002</v>
      </c>
      <c r="AF25" s="108">
        <f t="shared" si="0"/>
        <v>104.88</v>
      </c>
      <c r="AG25" s="76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</row>
    <row r="26" spans="1:52" s="49" customFormat="1" ht="18.75">
      <c r="A26" s="71"/>
      <c r="B26" s="75"/>
      <c r="C26" s="67" t="s">
        <v>17</v>
      </c>
      <c r="D26" s="140"/>
      <c r="E26" s="77">
        <v>44183</v>
      </c>
      <c r="F26" s="92"/>
      <c r="G26" s="68" t="s">
        <v>321</v>
      </c>
      <c r="H26" s="182"/>
      <c r="I26" s="63" t="s">
        <v>12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03">
        <v>4.82E-2</v>
      </c>
      <c r="Y26" s="104">
        <v>165.66</v>
      </c>
      <c r="Z26" s="104">
        <v>28.85</v>
      </c>
      <c r="AA26" s="105">
        <v>2838.29</v>
      </c>
      <c r="AB26" s="106">
        <v>4.99E-2</v>
      </c>
      <c r="AC26" s="106">
        <v>173.74</v>
      </c>
      <c r="AD26" s="106">
        <v>30.3</v>
      </c>
      <c r="AE26" s="107">
        <v>2874.34</v>
      </c>
      <c r="AF26" s="108">
        <f t="shared" si="0"/>
        <v>104.88</v>
      </c>
      <c r="AG26" s="76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</row>
    <row r="27" spans="1:52" s="49" customFormat="1" ht="37.5">
      <c r="A27" s="71"/>
      <c r="B27" s="75"/>
      <c r="C27" s="67" t="s">
        <v>17</v>
      </c>
      <c r="D27" s="139">
        <v>11</v>
      </c>
      <c r="E27" s="77">
        <v>44183</v>
      </c>
      <c r="F27" s="91" t="s">
        <v>318</v>
      </c>
      <c r="G27" s="68" t="s">
        <v>325</v>
      </c>
      <c r="H27" s="183" t="s">
        <v>261</v>
      </c>
      <c r="I27" s="63" t="s">
        <v>11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03">
        <v>4.326E-2</v>
      </c>
      <c r="Y27" s="104">
        <v>124.27</v>
      </c>
      <c r="Z27" s="104">
        <v>21.96</v>
      </c>
      <c r="AA27" s="105">
        <v>2365.2399999999998</v>
      </c>
      <c r="AB27" s="106">
        <v>4.4900000000000002E-2</v>
      </c>
      <c r="AC27" s="106">
        <v>130.38</v>
      </c>
      <c r="AD27" s="106">
        <v>22.8</v>
      </c>
      <c r="AE27" s="107">
        <v>2395.2800000000002</v>
      </c>
      <c r="AF27" s="108">
        <f t="shared" si="0"/>
        <v>104.92</v>
      </c>
      <c r="AG27" s="76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52" s="49" customFormat="1" ht="37.5">
      <c r="A28" s="71"/>
      <c r="B28" s="75"/>
      <c r="C28" s="67" t="s">
        <v>17</v>
      </c>
      <c r="D28" s="140"/>
      <c r="E28" s="77">
        <v>44183</v>
      </c>
      <c r="F28" s="92"/>
      <c r="G28" s="68" t="s">
        <v>325</v>
      </c>
      <c r="H28" s="183"/>
      <c r="I28" s="63" t="s">
        <v>12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03">
        <v>4.48E-2</v>
      </c>
      <c r="Y28" s="104">
        <v>149.12</v>
      </c>
      <c r="Z28" s="104">
        <v>21.96</v>
      </c>
      <c r="AA28" s="105">
        <v>2838.29</v>
      </c>
      <c r="AB28" s="106">
        <v>4.65E-2</v>
      </c>
      <c r="AC28" s="106">
        <v>156.46</v>
      </c>
      <c r="AD28" s="106">
        <v>22.8</v>
      </c>
      <c r="AE28" s="107">
        <v>2874.34</v>
      </c>
      <c r="AF28" s="108">
        <f t="shared" si="0"/>
        <v>104.92</v>
      </c>
      <c r="AG28" s="76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</row>
    <row r="29" spans="1:52" s="49" customFormat="1" ht="37.5">
      <c r="A29" s="71"/>
      <c r="B29" s="75"/>
      <c r="C29" s="67" t="s">
        <v>17</v>
      </c>
      <c r="D29" s="139">
        <v>12</v>
      </c>
      <c r="E29" s="77">
        <v>44183</v>
      </c>
      <c r="F29" s="91" t="s">
        <v>318</v>
      </c>
      <c r="G29" s="68" t="s">
        <v>326</v>
      </c>
      <c r="H29" s="183" t="s">
        <v>262</v>
      </c>
      <c r="I29" s="63" t="s">
        <v>11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03">
        <v>4.7649999999999998E-2</v>
      </c>
      <c r="Y29" s="110">
        <v>136.13</v>
      </c>
      <c r="Z29" s="110">
        <v>23.43</v>
      </c>
      <c r="AA29" s="105">
        <v>2365.2399999999998</v>
      </c>
      <c r="AB29" s="106">
        <v>4.9500000000000002E-2</v>
      </c>
      <c r="AC29" s="106">
        <v>142.88</v>
      </c>
      <c r="AD29" s="106">
        <v>24.28</v>
      </c>
      <c r="AE29" s="107">
        <v>2395.2800000000002</v>
      </c>
      <c r="AF29" s="108">
        <f t="shared" si="0"/>
        <v>104.96</v>
      </c>
      <c r="AG29" s="76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</row>
    <row r="30" spans="1:52" s="49" customFormat="1" ht="37.5">
      <c r="A30" s="71"/>
      <c r="B30" s="75"/>
      <c r="C30" s="67" t="s">
        <v>17</v>
      </c>
      <c r="D30" s="140"/>
      <c r="E30" s="77">
        <v>44183</v>
      </c>
      <c r="F30" s="92"/>
      <c r="G30" s="68" t="s">
        <v>326</v>
      </c>
      <c r="H30" s="183"/>
      <c r="I30" s="63" t="s">
        <v>12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03">
        <v>4.9299999999999997E-2</v>
      </c>
      <c r="Y30" s="110">
        <v>163.36000000000001</v>
      </c>
      <c r="Z30" s="110">
        <v>23.43</v>
      </c>
      <c r="AA30" s="105">
        <v>2838.29</v>
      </c>
      <c r="AB30" s="106">
        <v>5.1200000000000002E-2</v>
      </c>
      <c r="AC30" s="106">
        <v>171.46</v>
      </c>
      <c r="AD30" s="106">
        <v>24.28</v>
      </c>
      <c r="AE30" s="107">
        <v>2874.34</v>
      </c>
      <c r="AF30" s="108">
        <f t="shared" si="0"/>
        <v>104.96</v>
      </c>
      <c r="AG30" s="76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</row>
    <row r="31" spans="1:52" s="49" customFormat="1" ht="37.5">
      <c r="A31" s="71"/>
      <c r="B31" s="75"/>
      <c r="C31" s="67" t="s">
        <v>17</v>
      </c>
      <c r="D31" s="139">
        <v>13</v>
      </c>
      <c r="E31" s="77">
        <v>44183</v>
      </c>
      <c r="F31" s="91" t="s">
        <v>318</v>
      </c>
      <c r="G31" s="68" t="s">
        <v>336</v>
      </c>
      <c r="H31" s="183" t="s">
        <v>263</v>
      </c>
      <c r="I31" s="63" t="s">
        <v>11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03">
        <v>4.5859999999999998E-2</v>
      </c>
      <c r="Y31" s="104">
        <v>137.43</v>
      </c>
      <c r="Z31" s="104">
        <v>28.97</v>
      </c>
      <c r="AA31" s="105">
        <v>2365.2399999999998</v>
      </c>
      <c r="AB31" s="106">
        <v>4.7800000000000002E-2</v>
      </c>
      <c r="AC31" s="106">
        <v>144.22999999999999</v>
      </c>
      <c r="AD31" s="106">
        <v>29.64</v>
      </c>
      <c r="AE31" s="107">
        <v>2395.2800000000002</v>
      </c>
      <c r="AF31" s="108">
        <f t="shared" si="0"/>
        <v>104.95</v>
      </c>
      <c r="AG31" s="76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</row>
    <row r="32" spans="1:52" s="49" customFormat="1" ht="33.75" customHeight="1">
      <c r="A32" s="71"/>
      <c r="B32" s="75"/>
      <c r="C32" s="67" t="s">
        <v>17</v>
      </c>
      <c r="D32" s="140"/>
      <c r="E32" s="77">
        <v>44183</v>
      </c>
      <c r="F32" s="92"/>
      <c r="G32" s="68" t="s">
        <v>25</v>
      </c>
      <c r="H32" s="183"/>
      <c r="I32" s="63" t="s">
        <v>12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03">
        <v>4.7899999999999998E-2</v>
      </c>
      <c r="Y32" s="104">
        <v>164.92</v>
      </c>
      <c r="Z32" s="104">
        <v>28.97</v>
      </c>
      <c r="AA32" s="105">
        <v>2838.29</v>
      </c>
      <c r="AB32" s="106">
        <v>4.99E-2</v>
      </c>
      <c r="AC32" s="106">
        <v>173.08</v>
      </c>
      <c r="AD32" s="106">
        <v>29.64</v>
      </c>
      <c r="AE32" s="107">
        <v>2874.34</v>
      </c>
      <c r="AF32" s="108">
        <f t="shared" si="0"/>
        <v>104.95</v>
      </c>
      <c r="AG32" s="76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</row>
    <row r="33" spans="1:52" s="49" customFormat="1" ht="18.75">
      <c r="A33" s="71"/>
      <c r="B33" s="75"/>
      <c r="C33" s="67" t="s">
        <v>17</v>
      </c>
      <c r="D33" s="139">
        <v>14</v>
      </c>
      <c r="E33" s="77">
        <v>44183</v>
      </c>
      <c r="F33" s="91" t="s">
        <v>318</v>
      </c>
      <c r="G33" s="68" t="s">
        <v>25</v>
      </c>
      <c r="H33" s="183" t="s">
        <v>264</v>
      </c>
      <c r="I33" s="63" t="s">
        <v>11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03">
        <v>4.4479999999999999E-2</v>
      </c>
      <c r="Y33" s="104">
        <v>123.93</v>
      </c>
      <c r="Z33" s="104">
        <v>18.73</v>
      </c>
      <c r="AA33" s="105">
        <v>2365.2399999999998</v>
      </c>
      <c r="AB33" s="106">
        <v>4.5999999999999999E-2</v>
      </c>
      <c r="AC33" s="106">
        <v>130.02000000000001</v>
      </c>
      <c r="AD33" s="106">
        <v>19.78</v>
      </c>
      <c r="AE33" s="107">
        <v>2395.2800000000002</v>
      </c>
      <c r="AF33" s="108">
        <f t="shared" si="0"/>
        <v>104.91</v>
      </c>
      <c r="AG33" s="76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</row>
    <row r="34" spans="1:52" s="49" customFormat="1" ht="42" customHeight="1">
      <c r="A34" s="71"/>
      <c r="B34" s="75"/>
      <c r="C34" s="67" t="s">
        <v>17</v>
      </c>
      <c r="D34" s="140"/>
      <c r="E34" s="77">
        <v>44183</v>
      </c>
      <c r="F34" s="92"/>
      <c r="G34" s="68" t="s">
        <v>25</v>
      </c>
      <c r="H34" s="183"/>
      <c r="I34" s="63" t="s">
        <v>12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03">
        <v>4.58E-2</v>
      </c>
      <c r="Y34" s="104">
        <v>148.72</v>
      </c>
      <c r="Z34" s="104">
        <v>18.73</v>
      </c>
      <c r="AA34" s="105">
        <v>2838.29</v>
      </c>
      <c r="AB34" s="106">
        <v>4.7399999999999998E-2</v>
      </c>
      <c r="AC34" s="106">
        <v>156.02000000000001</v>
      </c>
      <c r="AD34" s="106">
        <v>19.78</v>
      </c>
      <c r="AE34" s="107">
        <v>2874.34</v>
      </c>
      <c r="AF34" s="108">
        <f t="shared" si="0"/>
        <v>104.91</v>
      </c>
      <c r="AG34" s="76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</row>
    <row r="35" spans="1:52" s="49" customFormat="1" ht="18.75">
      <c r="A35" s="71"/>
      <c r="B35" s="75"/>
      <c r="C35" s="67" t="s">
        <v>17</v>
      </c>
      <c r="D35" s="139">
        <v>15</v>
      </c>
      <c r="E35" s="77">
        <v>44183</v>
      </c>
      <c r="F35" s="91" t="s">
        <v>318</v>
      </c>
      <c r="G35" s="68" t="s">
        <v>25</v>
      </c>
      <c r="H35" s="183" t="s">
        <v>265</v>
      </c>
      <c r="I35" s="63" t="s">
        <v>11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03">
        <v>4.036E-2</v>
      </c>
      <c r="Y35" s="104">
        <v>124.43</v>
      </c>
      <c r="Z35" s="104">
        <v>28.97</v>
      </c>
      <c r="AA35" s="105">
        <v>2365.2399999999998</v>
      </c>
      <c r="AB35" s="106">
        <v>4.2099999999999999E-2</v>
      </c>
      <c r="AC35" s="106">
        <v>130.58000000000001</v>
      </c>
      <c r="AD35" s="106">
        <v>29.64</v>
      </c>
      <c r="AE35" s="107">
        <v>2395.2800000000002</v>
      </c>
      <c r="AF35" s="108">
        <f t="shared" si="0"/>
        <v>104.94</v>
      </c>
      <c r="AG35" s="76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</row>
    <row r="36" spans="1:52" s="49" customFormat="1" ht="42" customHeight="1">
      <c r="A36" s="71"/>
      <c r="B36" s="75"/>
      <c r="C36" s="67" t="s">
        <v>17</v>
      </c>
      <c r="D36" s="140"/>
      <c r="E36" s="77">
        <v>44183</v>
      </c>
      <c r="F36" s="92"/>
      <c r="G36" s="68" t="s">
        <v>25</v>
      </c>
      <c r="H36" s="183"/>
      <c r="I36" s="63" t="s">
        <v>12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03">
        <v>4.24E-2</v>
      </c>
      <c r="Y36" s="104">
        <v>149.32</v>
      </c>
      <c r="Z36" s="104">
        <v>28.97</v>
      </c>
      <c r="AA36" s="105">
        <v>2838.29</v>
      </c>
      <c r="AB36" s="106">
        <v>4.4200000000000003E-2</v>
      </c>
      <c r="AC36" s="106">
        <v>156.69999999999999</v>
      </c>
      <c r="AD36" s="106">
        <v>29.64</v>
      </c>
      <c r="AE36" s="107">
        <v>2874.34</v>
      </c>
      <c r="AF36" s="108">
        <f t="shared" si="0"/>
        <v>104.94</v>
      </c>
      <c r="AG36" s="76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</row>
    <row r="37" spans="1:52" s="49" customFormat="1" ht="18.75">
      <c r="A37" s="71"/>
      <c r="B37" s="75"/>
      <c r="C37" s="67" t="s">
        <v>17</v>
      </c>
      <c r="D37" s="139">
        <v>16</v>
      </c>
      <c r="E37" s="77">
        <v>44183</v>
      </c>
      <c r="F37" s="91" t="s">
        <v>318</v>
      </c>
      <c r="G37" s="68" t="s">
        <v>25</v>
      </c>
      <c r="H37" s="183" t="s">
        <v>266</v>
      </c>
      <c r="I37" s="63" t="s">
        <v>11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03">
        <v>4.036E-2</v>
      </c>
      <c r="Y37" s="104">
        <v>124.43</v>
      </c>
      <c r="Z37" s="104">
        <v>28.97</v>
      </c>
      <c r="AA37" s="105">
        <v>2365.2399999999998</v>
      </c>
      <c r="AB37" s="106">
        <v>4.2099999999999999E-2</v>
      </c>
      <c r="AC37" s="106">
        <v>130.58000000000001</v>
      </c>
      <c r="AD37" s="106">
        <v>29.64</v>
      </c>
      <c r="AE37" s="107">
        <v>2395.2800000000002</v>
      </c>
      <c r="AF37" s="108">
        <f t="shared" si="0"/>
        <v>104.94</v>
      </c>
      <c r="AG37" s="76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</row>
    <row r="38" spans="1:52" s="49" customFormat="1" ht="39" customHeight="1">
      <c r="A38" s="71"/>
      <c r="B38" s="75"/>
      <c r="C38" s="67" t="s">
        <v>17</v>
      </c>
      <c r="D38" s="140"/>
      <c r="E38" s="77">
        <v>44183</v>
      </c>
      <c r="F38" s="92"/>
      <c r="G38" s="68" t="s">
        <v>25</v>
      </c>
      <c r="H38" s="183"/>
      <c r="I38" s="63" t="s">
        <v>12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03">
        <v>4.24E-2</v>
      </c>
      <c r="Y38" s="104">
        <v>149.32</v>
      </c>
      <c r="Z38" s="104">
        <v>28.97</v>
      </c>
      <c r="AA38" s="105">
        <v>2838.29</v>
      </c>
      <c r="AB38" s="106">
        <v>4.4200000000000003E-2</v>
      </c>
      <c r="AC38" s="106">
        <v>156.69999999999999</v>
      </c>
      <c r="AD38" s="106">
        <v>29.64</v>
      </c>
      <c r="AE38" s="107">
        <v>2874.34</v>
      </c>
      <c r="AF38" s="108">
        <f t="shared" si="0"/>
        <v>104.94</v>
      </c>
      <c r="AG38" s="76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</row>
    <row r="39" spans="1:52" s="49" customFormat="1" ht="18.75">
      <c r="A39" s="71"/>
      <c r="B39" s="75"/>
      <c r="C39" s="67" t="s">
        <v>17</v>
      </c>
      <c r="D39" s="139">
        <v>17</v>
      </c>
      <c r="E39" s="77">
        <v>44183</v>
      </c>
      <c r="F39" s="91" t="s">
        <v>318</v>
      </c>
      <c r="G39" s="68" t="s">
        <v>327</v>
      </c>
      <c r="H39" s="183" t="s">
        <v>267</v>
      </c>
      <c r="I39" s="63" t="s">
        <v>11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03">
        <v>4.002E-2</v>
      </c>
      <c r="Y39" s="104">
        <v>122.75</v>
      </c>
      <c r="Z39" s="104">
        <v>28.09</v>
      </c>
      <c r="AA39" s="105">
        <v>2365.2399999999998</v>
      </c>
      <c r="AB39" s="106">
        <v>4.1599999999999998E-2</v>
      </c>
      <c r="AC39" s="106">
        <v>128.77000000000001</v>
      </c>
      <c r="AD39" s="106">
        <v>29.2</v>
      </c>
      <c r="AE39" s="107">
        <v>2395.2800000000002</v>
      </c>
      <c r="AF39" s="108">
        <f t="shared" si="0"/>
        <v>104.9</v>
      </c>
      <c r="AG39" s="76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</row>
    <row r="40" spans="1:52" s="49" customFormat="1" ht="35.25" customHeight="1">
      <c r="A40" s="71"/>
      <c r="B40" s="75"/>
      <c r="C40" s="67" t="s">
        <v>17</v>
      </c>
      <c r="D40" s="140"/>
      <c r="E40" s="77">
        <v>44183</v>
      </c>
      <c r="F40" s="92"/>
      <c r="G40" s="68" t="s">
        <v>327</v>
      </c>
      <c r="H40" s="183"/>
      <c r="I40" s="63" t="s">
        <v>12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03">
        <v>4.2000000000000003E-2</v>
      </c>
      <c r="Y40" s="112">
        <v>147.30000000000001</v>
      </c>
      <c r="Z40" s="104">
        <v>28.09</v>
      </c>
      <c r="AA40" s="105">
        <v>2838.29</v>
      </c>
      <c r="AB40" s="106">
        <v>4.36E-2</v>
      </c>
      <c r="AC40" s="106">
        <v>154.52000000000001</v>
      </c>
      <c r="AD40" s="106">
        <v>29.2</v>
      </c>
      <c r="AE40" s="107">
        <v>2874.34</v>
      </c>
      <c r="AF40" s="108">
        <f t="shared" si="0"/>
        <v>104.9</v>
      </c>
      <c r="AG40" s="76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</row>
    <row r="41" spans="1:52" s="49" customFormat="1" ht="18.75">
      <c r="A41" s="71"/>
      <c r="B41" s="75"/>
      <c r="C41" s="67" t="s">
        <v>17</v>
      </c>
      <c r="D41" s="139">
        <v>18</v>
      </c>
      <c r="E41" s="77">
        <v>44183</v>
      </c>
      <c r="F41" s="91" t="s">
        <v>318</v>
      </c>
      <c r="G41" s="68" t="s">
        <v>23</v>
      </c>
      <c r="H41" s="183" t="s">
        <v>268</v>
      </c>
      <c r="I41" s="63" t="s">
        <v>11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03">
        <v>5.2299999999999999E-2</v>
      </c>
      <c r="Y41" s="104">
        <v>142.31</v>
      </c>
      <c r="Z41" s="104">
        <v>18.61</v>
      </c>
      <c r="AA41" s="105">
        <v>2365.2399999999998</v>
      </c>
      <c r="AB41" s="106">
        <v>5.4100000000000002E-2</v>
      </c>
      <c r="AC41" s="106">
        <v>148.63999999999999</v>
      </c>
      <c r="AD41" s="106">
        <v>19.059999999999999</v>
      </c>
      <c r="AE41" s="107">
        <v>2395.2800000000002</v>
      </c>
      <c r="AF41" s="108">
        <f t="shared" si="0"/>
        <v>104.45</v>
      </c>
      <c r="AG41" s="76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</row>
    <row r="42" spans="1:52" s="49" customFormat="1" ht="59.25" customHeight="1">
      <c r="A42" s="71"/>
      <c r="B42" s="75"/>
      <c r="C42" s="67" t="s">
        <v>17</v>
      </c>
      <c r="D42" s="140"/>
      <c r="E42" s="77">
        <v>44183</v>
      </c>
      <c r="F42" s="92"/>
      <c r="G42" s="68" t="s">
        <v>23</v>
      </c>
      <c r="H42" s="183"/>
      <c r="I42" s="63" t="s">
        <v>12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03">
        <v>5.2299999999999999E-2</v>
      </c>
      <c r="Y42" s="104">
        <v>170.77</v>
      </c>
      <c r="Z42" s="104">
        <v>22.33</v>
      </c>
      <c r="AA42" s="105">
        <v>2838.29</v>
      </c>
      <c r="AB42" s="106">
        <v>5.4100000000000002E-2</v>
      </c>
      <c r="AC42" s="106">
        <v>178.37</v>
      </c>
      <c r="AD42" s="106">
        <v>22.87</v>
      </c>
      <c r="AE42" s="107">
        <v>2874.34</v>
      </c>
      <c r="AF42" s="108">
        <f t="shared" si="0"/>
        <v>104.45</v>
      </c>
      <c r="AG42" s="76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</row>
    <row r="43" spans="1:52" s="49" customFormat="1" ht="18.75">
      <c r="A43" s="71"/>
      <c r="B43" s="75"/>
      <c r="C43" s="67" t="s">
        <v>17</v>
      </c>
      <c r="D43" s="139">
        <v>19</v>
      </c>
      <c r="E43" s="77">
        <v>44183</v>
      </c>
      <c r="F43" s="91" t="s">
        <v>318</v>
      </c>
      <c r="G43" s="68" t="s">
        <v>34</v>
      </c>
      <c r="H43" s="183" t="s">
        <v>269</v>
      </c>
      <c r="I43" s="63" t="s">
        <v>11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03">
        <v>4.8919999999999998E-2</v>
      </c>
      <c r="Y43" s="112">
        <v>142.4</v>
      </c>
      <c r="Z43" s="112">
        <v>26.7</v>
      </c>
      <c r="AA43" s="105">
        <v>2365.2399999999998</v>
      </c>
      <c r="AB43" s="106">
        <v>5.0299999999999997E-2</v>
      </c>
      <c r="AC43" s="106">
        <v>148.69999999999999</v>
      </c>
      <c r="AD43" s="106">
        <v>28.11</v>
      </c>
      <c r="AE43" s="107">
        <v>2395.2800000000002</v>
      </c>
      <c r="AF43" s="108">
        <f t="shared" si="0"/>
        <v>104.42</v>
      </c>
      <c r="AG43" s="76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</row>
    <row r="44" spans="1:52" s="49" customFormat="1" ht="45.75" customHeight="1">
      <c r="A44" s="71"/>
      <c r="B44" s="75"/>
      <c r="C44" s="67" t="s">
        <v>17</v>
      </c>
      <c r="D44" s="140"/>
      <c r="E44" s="77">
        <v>44183</v>
      </c>
      <c r="F44" s="92"/>
      <c r="G44" s="68" t="s">
        <v>34</v>
      </c>
      <c r="H44" s="183"/>
      <c r="I44" s="63" t="s">
        <v>12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03">
        <v>5.0799999999999998E-2</v>
      </c>
      <c r="Y44" s="104">
        <v>170.88</v>
      </c>
      <c r="Z44" s="112">
        <v>26.7</v>
      </c>
      <c r="AA44" s="105">
        <v>2838.29</v>
      </c>
      <c r="AB44" s="106">
        <v>5.2299999999999999E-2</v>
      </c>
      <c r="AC44" s="106">
        <v>178.44</v>
      </c>
      <c r="AD44" s="106">
        <v>28.11</v>
      </c>
      <c r="AE44" s="107">
        <v>2874.34</v>
      </c>
      <c r="AF44" s="108">
        <f t="shared" si="0"/>
        <v>104.42</v>
      </c>
      <c r="AG44" s="76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</row>
    <row r="45" spans="1:52" s="49" customFormat="1" ht="37.5">
      <c r="A45" s="71"/>
      <c r="B45" s="75"/>
      <c r="C45" s="67" t="s">
        <v>17</v>
      </c>
      <c r="D45" s="139">
        <v>20</v>
      </c>
      <c r="E45" s="77">
        <v>44183</v>
      </c>
      <c r="F45" s="91" t="s">
        <v>318</v>
      </c>
      <c r="G45" s="68" t="s">
        <v>328</v>
      </c>
      <c r="H45" s="183" t="s">
        <v>270</v>
      </c>
      <c r="I45" s="63" t="s">
        <v>11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03">
        <v>4.3979999999999998E-2</v>
      </c>
      <c r="Y45" s="104">
        <v>138.41999999999999</v>
      </c>
      <c r="Z45" s="112">
        <v>34.4</v>
      </c>
      <c r="AA45" s="105">
        <v>2365.2399999999998</v>
      </c>
      <c r="AB45" s="106">
        <v>4.5699999999999998E-2</v>
      </c>
      <c r="AC45" s="106">
        <v>145.26</v>
      </c>
      <c r="AD45" s="106">
        <v>35.770000000000003</v>
      </c>
      <c r="AE45" s="107">
        <v>2395.2800000000002</v>
      </c>
      <c r="AF45" s="108">
        <f t="shared" si="0"/>
        <v>104.94</v>
      </c>
      <c r="AG45" s="76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</row>
    <row r="46" spans="1:52" s="49" customFormat="1" ht="37.5">
      <c r="A46" s="71"/>
      <c r="B46" s="75"/>
      <c r="C46" s="67" t="s">
        <v>17</v>
      </c>
      <c r="D46" s="140"/>
      <c r="E46" s="77">
        <v>44183</v>
      </c>
      <c r="F46" s="92"/>
      <c r="G46" s="68" t="s">
        <v>328</v>
      </c>
      <c r="H46" s="183"/>
      <c r="I46" s="63" t="s">
        <v>12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03">
        <v>4.6399999999999997E-2</v>
      </c>
      <c r="Y46" s="112">
        <v>166.1</v>
      </c>
      <c r="Z46" s="112">
        <v>34.4</v>
      </c>
      <c r="AA46" s="105">
        <v>2838.29</v>
      </c>
      <c r="AB46" s="106">
        <v>4.82E-2</v>
      </c>
      <c r="AC46" s="106">
        <v>174.31</v>
      </c>
      <c r="AD46" s="106">
        <v>35.770000000000003</v>
      </c>
      <c r="AE46" s="107">
        <v>2874.34</v>
      </c>
      <c r="AF46" s="108">
        <f t="shared" si="0"/>
        <v>104.94</v>
      </c>
      <c r="AG46" s="76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</row>
    <row r="47" spans="1:52" s="49" customFormat="1" ht="37.5">
      <c r="A47" s="71"/>
      <c r="B47" s="75"/>
      <c r="C47" s="67" t="s">
        <v>17</v>
      </c>
      <c r="D47" s="139">
        <v>21</v>
      </c>
      <c r="E47" s="77">
        <v>44183</v>
      </c>
      <c r="F47" s="91" t="s">
        <v>318</v>
      </c>
      <c r="G47" s="68" t="s">
        <v>329</v>
      </c>
      <c r="H47" s="183" t="s">
        <v>271</v>
      </c>
      <c r="I47" s="63" t="s">
        <v>11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03">
        <v>5.4980000000000001E-2</v>
      </c>
      <c r="Y47" s="104">
        <v>158.68</v>
      </c>
      <c r="Z47" s="104">
        <v>28.63</v>
      </c>
      <c r="AA47" s="105">
        <v>2365.2399999999998</v>
      </c>
      <c r="AB47" s="106">
        <v>5.62E-2</v>
      </c>
      <c r="AC47" s="106">
        <v>164.42</v>
      </c>
      <c r="AD47" s="106">
        <v>29.73</v>
      </c>
      <c r="AE47" s="107">
        <v>2395.2800000000002</v>
      </c>
      <c r="AF47" s="108">
        <f t="shared" si="0"/>
        <v>103.62</v>
      </c>
      <c r="AG47" s="76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</row>
    <row r="48" spans="1:52" s="49" customFormat="1" ht="37.5">
      <c r="A48" s="71"/>
      <c r="B48" s="75"/>
      <c r="C48" s="67" t="s">
        <v>17</v>
      </c>
      <c r="D48" s="140"/>
      <c r="E48" s="77">
        <v>44183</v>
      </c>
      <c r="F48" s="92"/>
      <c r="G48" s="68" t="s">
        <v>329</v>
      </c>
      <c r="H48" s="183"/>
      <c r="I48" s="63" t="s">
        <v>12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03">
        <v>5.7000000000000002E-2</v>
      </c>
      <c r="Y48" s="104">
        <v>190.42</v>
      </c>
      <c r="Z48" s="104">
        <v>28.63</v>
      </c>
      <c r="AA48" s="105">
        <v>2838.29</v>
      </c>
      <c r="AB48" s="106">
        <v>5.8299999999999998E-2</v>
      </c>
      <c r="AC48" s="106">
        <v>197.3</v>
      </c>
      <c r="AD48" s="106">
        <v>29.73</v>
      </c>
      <c r="AE48" s="107">
        <v>2874.34</v>
      </c>
      <c r="AF48" s="108">
        <f t="shared" si="0"/>
        <v>103.61</v>
      </c>
      <c r="AG48" s="76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</row>
    <row r="49" spans="1:52" s="49" customFormat="1" ht="37.5">
      <c r="A49" s="71"/>
      <c r="B49" s="75"/>
      <c r="C49" s="67" t="s">
        <v>17</v>
      </c>
      <c r="D49" s="139">
        <v>22</v>
      </c>
      <c r="E49" s="77">
        <v>44183</v>
      </c>
      <c r="F49" s="91" t="s">
        <v>318</v>
      </c>
      <c r="G49" s="68" t="s">
        <v>330</v>
      </c>
      <c r="H49" s="183" t="s">
        <v>272</v>
      </c>
      <c r="I49" s="63" t="s">
        <v>11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03">
        <v>3.6130000000000002E-2</v>
      </c>
      <c r="Y49" s="104">
        <v>116.23</v>
      </c>
      <c r="Z49" s="104">
        <v>30.77</v>
      </c>
      <c r="AA49" s="105">
        <v>2365.2399999999998</v>
      </c>
      <c r="AB49" s="106">
        <v>3.7699999999999997E-2</v>
      </c>
      <c r="AC49" s="106">
        <v>121.97</v>
      </c>
      <c r="AD49" s="106">
        <v>31.67</v>
      </c>
      <c r="AE49" s="107">
        <v>2395.2800000000002</v>
      </c>
      <c r="AF49" s="108">
        <f t="shared" si="0"/>
        <v>104.94</v>
      </c>
      <c r="AG49" s="76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</row>
    <row r="50" spans="1:52" s="49" customFormat="1" ht="37.5">
      <c r="A50" s="71"/>
      <c r="B50" s="75"/>
      <c r="C50" s="67" t="s">
        <v>17</v>
      </c>
      <c r="D50" s="140"/>
      <c r="E50" s="77">
        <v>44183</v>
      </c>
      <c r="F50" s="92"/>
      <c r="G50" s="68" t="s">
        <v>330</v>
      </c>
      <c r="H50" s="183"/>
      <c r="I50" s="63" t="s">
        <v>12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03">
        <v>3.8300000000000001E-2</v>
      </c>
      <c r="Y50" s="104">
        <v>139.47999999999999</v>
      </c>
      <c r="Z50" s="104">
        <v>30.77</v>
      </c>
      <c r="AA50" s="105">
        <v>2838.29</v>
      </c>
      <c r="AB50" s="106">
        <v>3.9899999999999998E-2</v>
      </c>
      <c r="AC50" s="106">
        <v>146.36000000000001</v>
      </c>
      <c r="AD50" s="106">
        <v>31.67</v>
      </c>
      <c r="AE50" s="107">
        <v>2874.34</v>
      </c>
      <c r="AF50" s="108">
        <f t="shared" si="0"/>
        <v>104.93</v>
      </c>
      <c r="AG50" s="76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</row>
    <row r="51" spans="1:52" s="49" customFormat="1" ht="37.5">
      <c r="A51" s="71"/>
      <c r="B51" s="75"/>
      <c r="C51" s="67" t="s">
        <v>17</v>
      </c>
      <c r="D51" s="139">
        <v>23</v>
      </c>
      <c r="E51" s="77">
        <v>44183</v>
      </c>
      <c r="F51" s="91" t="s">
        <v>318</v>
      </c>
      <c r="G51" s="68" t="s">
        <v>330</v>
      </c>
      <c r="H51" s="183" t="s">
        <v>273</v>
      </c>
      <c r="I51" s="63" t="s">
        <v>11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13">
        <v>4.9140000000000003E-2</v>
      </c>
      <c r="Y51" s="104">
        <v>116.23</v>
      </c>
      <c r="Z51" s="104">
        <v>0</v>
      </c>
      <c r="AA51" s="105">
        <v>2365.2399999999998</v>
      </c>
      <c r="AB51" s="106">
        <v>5.0900000000000001E-2</v>
      </c>
      <c r="AC51" s="106">
        <v>121.97</v>
      </c>
      <c r="AD51" s="106" t="s">
        <v>250</v>
      </c>
      <c r="AE51" s="107">
        <v>2395.2800000000002</v>
      </c>
      <c r="AF51" s="108">
        <f t="shared" si="0"/>
        <v>104.94</v>
      </c>
      <c r="AG51" s="76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</row>
    <row r="52" spans="1:52" s="49" customFormat="1" ht="37.5">
      <c r="A52" s="71"/>
      <c r="B52" s="75"/>
      <c r="C52" s="67" t="s">
        <v>17</v>
      </c>
      <c r="D52" s="140"/>
      <c r="E52" s="77">
        <v>44183</v>
      </c>
      <c r="F52" s="92"/>
      <c r="G52" s="68" t="s">
        <v>330</v>
      </c>
      <c r="H52" s="183"/>
      <c r="I52" s="63" t="s">
        <v>12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13">
        <v>4.9140000000000003E-2</v>
      </c>
      <c r="Y52" s="104">
        <v>139.47999999999999</v>
      </c>
      <c r="Z52" s="104">
        <v>0</v>
      </c>
      <c r="AA52" s="105">
        <v>2838.29</v>
      </c>
      <c r="AB52" s="106">
        <v>5.0900000000000001E-2</v>
      </c>
      <c r="AC52" s="106">
        <v>146.36000000000001</v>
      </c>
      <c r="AD52" s="106" t="s">
        <v>250</v>
      </c>
      <c r="AE52" s="107">
        <v>2874.34</v>
      </c>
      <c r="AF52" s="108">
        <f t="shared" si="0"/>
        <v>104.93</v>
      </c>
      <c r="AG52" s="76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</row>
    <row r="53" spans="1:52" s="49" customFormat="1" ht="37.5">
      <c r="A53" s="71"/>
      <c r="B53" s="75"/>
      <c r="C53" s="67" t="s">
        <v>17</v>
      </c>
      <c r="D53" s="139">
        <v>24</v>
      </c>
      <c r="E53" s="77">
        <v>44183</v>
      </c>
      <c r="F53" s="91" t="s">
        <v>318</v>
      </c>
      <c r="G53" s="68" t="s">
        <v>331</v>
      </c>
      <c r="H53" s="183" t="s">
        <v>274</v>
      </c>
      <c r="I53" s="63" t="s">
        <v>11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03">
        <v>4.3249999999999997E-2</v>
      </c>
      <c r="Y53" s="104">
        <v>138.47</v>
      </c>
      <c r="Z53" s="104">
        <v>36.17</v>
      </c>
      <c r="AA53" s="105">
        <v>2365.2399999999998</v>
      </c>
      <c r="AB53" s="106">
        <v>4.4900000000000002E-2</v>
      </c>
      <c r="AC53" s="106">
        <v>145.18</v>
      </c>
      <c r="AD53" s="106">
        <v>37.68</v>
      </c>
      <c r="AE53" s="107">
        <v>2395.2800000000002</v>
      </c>
      <c r="AF53" s="108">
        <f t="shared" si="0"/>
        <v>104.85</v>
      </c>
      <c r="AG53" s="76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</row>
    <row r="54" spans="1:52" s="49" customFormat="1" ht="37.5">
      <c r="A54" s="71"/>
      <c r="B54" s="75"/>
      <c r="C54" s="67" t="s">
        <v>17</v>
      </c>
      <c r="D54" s="140"/>
      <c r="E54" s="77">
        <v>44183</v>
      </c>
      <c r="F54" s="92"/>
      <c r="G54" s="68" t="s">
        <v>331</v>
      </c>
      <c r="H54" s="183"/>
      <c r="I54" s="63" t="s">
        <v>12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03">
        <v>4.58E-2</v>
      </c>
      <c r="Y54" s="104">
        <v>166.16</v>
      </c>
      <c r="Z54" s="104">
        <v>36.17</v>
      </c>
      <c r="AA54" s="105">
        <v>2838.29</v>
      </c>
      <c r="AB54" s="106">
        <v>4.7500000000000001E-2</v>
      </c>
      <c r="AC54" s="106">
        <v>174.22</v>
      </c>
      <c r="AD54" s="106">
        <v>37.68</v>
      </c>
      <c r="AE54" s="107">
        <v>2874.34</v>
      </c>
      <c r="AF54" s="108">
        <f t="shared" si="0"/>
        <v>104.85</v>
      </c>
      <c r="AG54" s="76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</row>
    <row r="55" spans="1:52" s="49" customFormat="1" ht="18.75">
      <c r="A55" s="71"/>
      <c r="B55" s="75"/>
      <c r="C55" s="67" t="s">
        <v>17</v>
      </c>
      <c r="D55" s="139">
        <v>25</v>
      </c>
      <c r="E55" s="77">
        <v>44183</v>
      </c>
      <c r="F55" s="91" t="s">
        <v>318</v>
      </c>
      <c r="G55" s="68" t="s">
        <v>332</v>
      </c>
      <c r="H55" s="183" t="s">
        <v>275</v>
      </c>
      <c r="I55" s="63" t="s">
        <v>11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03">
        <v>5.1200000000000002E-2</v>
      </c>
      <c r="Y55" s="104">
        <v>150.43</v>
      </c>
      <c r="Z55" s="104">
        <v>29.33</v>
      </c>
      <c r="AA55" s="105">
        <v>2365.2399999999998</v>
      </c>
      <c r="AB55" s="106">
        <v>5.2699999999999997E-2</v>
      </c>
      <c r="AC55" s="106">
        <v>156.6</v>
      </c>
      <c r="AD55" s="106">
        <v>30.37</v>
      </c>
      <c r="AE55" s="107">
        <v>2395.2800000000002</v>
      </c>
      <c r="AF55" s="108">
        <f t="shared" si="0"/>
        <v>104.1</v>
      </c>
      <c r="AG55" s="76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</row>
    <row r="56" spans="1:52" s="49" customFormat="1" ht="18.75">
      <c r="A56" s="71"/>
      <c r="B56" s="75"/>
      <c r="C56" s="67" t="s">
        <v>17</v>
      </c>
      <c r="D56" s="140"/>
      <c r="E56" s="77">
        <v>44183</v>
      </c>
      <c r="F56" s="92"/>
      <c r="G56" s="68" t="s">
        <v>332</v>
      </c>
      <c r="H56" s="183"/>
      <c r="I56" s="63" t="s">
        <v>12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03">
        <v>5.1200000000000002E-2</v>
      </c>
      <c r="Y56" s="104">
        <v>180.52</v>
      </c>
      <c r="Z56" s="112">
        <v>35.200000000000003</v>
      </c>
      <c r="AA56" s="105">
        <v>2838.29</v>
      </c>
      <c r="AB56" s="106">
        <v>5.2699999999999997E-2</v>
      </c>
      <c r="AC56" s="106">
        <v>187.92</v>
      </c>
      <c r="AD56" s="106">
        <v>36.44</v>
      </c>
      <c r="AE56" s="107">
        <v>2874.34</v>
      </c>
      <c r="AF56" s="108">
        <f t="shared" si="0"/>
        <v>104.1</v>
      </c>
      <c r="AG56" s="76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</row>
    <row r="57" spans="1:52" s="49" customFormat="1" ht="37.5">
      <c r="A57" s="71"/>
      <c r="B57" s="75"/>
      <c r="C57" s="67" t="s">
        <v>17</v>
      </c>
      <c r="D57" s="139">
        <v>26</v>
      </c>
      <c r="E57" s="77">
        <v>44183</v>
      </c>
      <c r="F57" s="91" t="s">
        <v>318</v>
      </c>
      <c r="G57" s="68" t="s">
        <v>333</v>
      </c>
      <c r="H57" s="182" t="s">
        <v>276</v>
      </c>
      <c r="I57" s="63" t="s">
        <v>11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03">
        <v>5.1200000000000002E-2</v>
      </c>
      <c r="Y57" s="104">
        <v>150.43</v>
      </c>
      <c r="Z57" s="104">
        <v>29.33</v>
      </c>
      <c r="AA57" s="105">
        <v>2365.2399999999998</v>
      </c>
      <c r="AB57" s="106">
        <v>5.2699999999999997E-2</v>
      </c>
      <c r="AC57" s="106">
        <v>156.6</v>
      </c>
      <c r="AD57" s="106">
        <v>30.37</v>
      </c>
      <c r="AE57" s="107">
        <v>2395.2800000000002</v>
      </c>
      <c r="AF57" s="108">
        <f t="shared" si="0"/>
        <v>104.1</v>
      </c>
      <c r="AG57" s="76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</row>
    <row r="58" spans="1:52" s="49" customFormat="1" ht="37.5">
      <c r="A58" s="71"/>
      <c r="B58" s="75"/>
      <c r="C58" s="67" t="s">
        <v>17</v>
      </c>
      <c r="D58" s="140"/>
      <c r="E58" s="77">
        <v>44183</v>
      </c>
      <c r="F58" s="92"/>
      <c r="G58" s="68" t="s">
        <v>333</v>
      </c>
      <c r="H58" s="182"/>
      <c r="I58" s="63" t="s">
        <v>12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03">
        <v>5.1200000000000002E-2</v>
      </c>
      <c r="Y58" s="104">
        <v>180.52</v>
      </c>
      <c r="Z58" s="112">
        <v>35.200000000000003</v>
      </c>
      <c r="AA58" s="105">
        <v>2838.29</v>
      </c>
      <c r="AB58" s="106">
        <v>5.2699999999999997E-2</v>
      </c>
      <c r="AC58" s="106">
        <v>187.92</v>
      </c>
      <c r="AD58" s="106">
        <v>36.44</v>
      </c>
      <c r="AE58" s="107">
        <v>2874.34</v>
      </c>
      <c r="AF58" s="108">
        <f t="shared" si="0"/>
        <v>104.1</v>
      </c>
      <c r="AG58" s="76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</row>
    <row r="59" spans="1:52" s="49" customFormat="1" ht="37.5">
      <c r="A59" s="71"/>
      <c r="B59" s="75"/>
      <c r="C59" s="67" t="s">
        <v>17</v>
      </c>
      <c r="D59" s="139">
        <v>27</v>
      </c>
      <c r="E59" s="77">
        <v>44183</v>
      </c>
      <c r="F59" s="91" t="s">
        <v>318</v>
      </c>
      <c r="G59" s="68" t="s">
        <v>334</v>
      </c>
      <c r="H59" s="183" t="s">
        <v>277</v>
      </c>
      <c r="I59" s="63" t="s">
        <v>11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03">
        <v>4.7690000000000003E-2</v>
      </c>
      <c r="Y59" s="104">
        <v>138.57</v>
      </c>
      <c r="Z59" s="104">
        <v>25.78</v>
      </c>
      <c r="AA59" s="105">
        <v>2365.2399999999998</v>
      </c>
      <c r="AB59" s="106">
        <v>4.9599999999999998E-2</v>
      </c>
      <c r="AC59" s="106">
        <v>145.28</v>
      </c>
      <c r="AD59" s="106">
        <v>26.59</v>
      </c>
      <c r="AE59" s="107">
        <v>2395.2800000000002</v>
      </c>
      <c r="AF59" s="108">
        <f t="shared" si="0"/>
        <v>104.84</v>
      </c>
      <c r="AG59" s="76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</row>
    <row r="60" spans="1:52" s="49" customFormat="1" ht="37.5">
      <c r="A60" s="71"/>
      <c r="B60" s="75"/>
      <c r="C60" s="67" t="s">
        <v>17</v>
      </c>
      <c r="D60" s="140"/>
      <c r="E60" s="77">
        <v>44183</v>
      </c>
      <c r="F60" s="92"/>
      <c r="G60" s="68" t="s">
        <v>334</v>
      </c>
      <c r="H60" s="183"/>
      <c r="I60" s="63" t="s">
        <v>12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03">
        <v>4.9500000000000002E-2</v>
      </c>
      <c r="Y60" s="104">
        <v>166.28</v>
      </c>
      <c r="Z60" s="104">
        <v>25.78</v>
      </c>
      <c r="AA60" s="105">
        <v>2838.29</v>
      </c>
      <c r="AB60" s="106">
        <v>5.1400000000000001E-2</v>
      </c>
      <c r="AC60" s="106">
        <v>174.34</v>
      </c>
      <c r="AD60" s="106">
        <v>26.59</v>
      </c>
      <c r="AE60" s="107">
        <v>2874.34</v>
      </c>
      <c r="AF60" s="108">
        <f t="shared" si="0"/>
        <v>104.85</v>
      </c>
      <c r="AG60" s="76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</row>
    <row r="61" spans="1:52" s="49" customFormat="1" ht="56.25">
      <c r="A61" s="71"/>
      <c r="B61" s="75"/>
      <c r="C61" s="67" t="s">
        <v>17</v>
      </c>
      <c r="D61" s="128">
        <v>28</v>
      </c>
      <c r="E61" s="77">
        <v>44183</v>
      </c>
      <c r="F61" s="90" t="s">
        <v>318</v>
      </c>
      <c r="G61" s="68" t="s">
        <v>334</v>
      </c>
      <c r="H61" s="72" t="s">
        <v>278</v>
      </c>
      <c r="I61" s="63" t="s">
        <v>11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03">
        <v>4.7600000000000003E-2</v>
      </c>
      <c r="Y61" s="104">
        <v>138.37</v>
      </c>
      <c r="Z61" s="104">
        <v>25.78</v>
      </c>
      <c r="AA61" s="105">
        <v>2365.2399999999998</v>
      </c>
      <c r="AB61" s="106">
        <v>4.9500000000000002E-2</v>
      </c>
      <c r="AC61" s="106">
        <v>145.16</v>
      </c>
      <c r="AD61" s="106">
        <v>26.59</v>
      </c>
      <c r="AE61" s="107">
        <v>2395.2800000000002</v>
      </c>
      <c r="AF61" s="108">
        <f t="shared" si="0"/>
        <v>104.91</v>
      </c>
      <c r="AG61" s="76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</row>
    <row r="62" spans="1:52" s="49" customFormat="1" ht="37.5">
      <c r="A62" s="71"/>
      <c r="B62" s="75"/>
      <c r="C62" s="67" t="s">
        <v>17</v>
      </c>
      <c r="D62" s="139">
        <v>29</v>
      </c>
      <c r="E62" s="77">
        <v>44183</v>
      </c>
      <c r="F62" s="141" t="s">
        <v>318</v>
      </c>
      <c r="G62" s="68" t="s">
        <v>335</v>
      </c>
      <c r="H62" s="183" t="s">
        <v>279</v>
      </c>
      <c r="I62" s="63" t="s">
        <v>11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03">
        <v>5.6919999999999998E-2</v>
      </c>
      <c r="Y62" s="104">
        <v>169.74</v>
      </c>
      <c r="Z62" s="112">
        <v>35.1</v>
      </c>
      <c r="AA62" s="105">
        <v>2365.2399999999998</v>
      </c>
      <c r="AB62" s="106">
        <v>5.8099999999999999E-2</v>
      </c>
      <c r="AC62" s="106">
        <v>175.61</v>
      </c>
      <c r="AD62" s="106">
        <v>36.54</v>
      </c>
      <c r="AE62" s="107">
        <v>2395.2800000000002</v>
      </c>
      <c r="AF62" s="108">
        <f t="shared" si="0"/>
        <v>103.46</v>
      </c>
      <c r="AG62" s="76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</row>
    <row r="63" spans="1:52" s="49" customFormat="1" ht="37.5">
      <c r="A63" s="71"/>
      <c r="B63" s="75"/>
      <c r="C63" s="67" t="s">
        <v>17</v>
      </c>
      <c r="D63" s="140"/>
      <c r="E63" s="77">
        <v>44183</v>
      </c>
      <c r="F63" s="142"/>
      <c r="G63" s="68" t="s">
        <v>335</v>
      </c>
      <c r="H63" s="183"/>
      <c r="I63" s="63" t="s">
        <v>12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03">
        <v>5.9400000000000001E-2</v>
      </c>
      <c r="Y63" s="104">
        <v>203.69</v>
      </c>
      <c r="Z63" s="112">
        <v>35.1</v>
      </c>
      <c r="AA63" s="105">
        <v>2838.29</v>
      </c>
      <c r="AB63" s="106">
        <v>6.0600000000000001E-2</v>
      </c>
      <c r="AC63" s="106">
        <v>210.73</v>
      </c>
      <c r="AD63" s="106">
        <v>36.54</v>
      </c>
      <c r="AE63" s="107">
        <v>2874.34</v>
      </c>
      <c r="AF63" s="108">
        <f t="shared" si="0"/>
        <v>103.46</v>
      </c>
      <c r="AG63" s="76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</row>
    <row r="64" spans="1:52" s="49" customFormat="1" ht="18.75">
      <c r="A64" s="71"/>
      <c r="B64" s="75"/>
      <c r="C64" s="67" t="s">
        <v>17</v>
      </c>
      <c r="D64" s="139">
        <v>30</v>
      </c>
      <c r="E64" s="77">
        <v>44183</v>
      </c>
      <c r="F64" s="141" t="s">
        <v>318</v>
      </c>
      <c r="G64" s="68" t="s">
        <v>43</v>
      </c>
      <c r="H64" s="183" t="s">
        <v>280</v>
      </c>
      <c r="I64" s="63" t="s">
        <v>11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03">
        <v>4.5400000000000003E-2</v>
      </c>
      <c r="Y64" s="104">
        <v>131.49</v>
      </c>
      <c r="Z64" s="104">
        <v>24.11</v>
      </c>
      <c r="AA64" s="105">
        <v>2365.2399999999998</v>
      </c>
      <c r="AB64" s="106">
        <v>4.7100000000000003E-2</v>
      </c>
      <c r="AC64" s="106">
        <v>137.83000000000001</v>
      </c>
      <c r="AD64" s="106">
        <v>25.02</v>
      </c>
      <c r="AE64" s="107">
        <v>2395.2800000000002</v>
      </c>
      <c r="AF64" s="108">
        <f t="shared" si="0"/>
        <v>104.82</v>
      </c>
      <c r="AG64" s="76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</row>
    <row r="65" spans="1:52" s="49" customFormat="1" ht="18.75">
      <c r="A65" s="71"/>
      <c r="B65" s="75"/>
      <c r="C65" s="67" t="s">
        <v>17</v>
      </c>
      <c r="D65" s="140"/>
      <c r="E65" s="77">
        <v>44183</v>
      </c>
      <c r="F65" s="142"/>
      <c r="G65" s="68" t="s">
        <v>43</v>
      </c>
      <c r="H65" s="183"/>
      <c r="I65" s="63" t="s">
        <v>12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03">
        <v>4.5400000000000003E-2</v>
      </c>
      <c r="Y65" s="104">
        <v>157.79</v>
      </c>
      <c r="Z65" s="104">
        <v>28.93</v>
      </c>
      <c r="AA65" s="105">
        <v>2838.29</v>
      </c>
      <c r="AB65" s="106">
        <v>4.7100000000000003E-2</v>
      </c>
      <c r="AC65" s="106">
        <v>165.4</v>
      </c>
      <c r="AD65" s="106">
        <v>30.02</v>
      </c>
      <c r="AE65" s="107">
        <v>2874.34</v>
      </c>
      <c r="AF65" s="108">
        <f t="shared" si="0"/>
        <v>104.82</v>
      </c>
      <c r="AG65" s="76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</row>
    <row r="66" spans="1:52" s="49" customFormat="1" ht="18.75">
      <c r="A66" s="71"/>
      <c r="B66" s="75"/>
      <c r="C66" s="67" t="s">
        <v>17</v>
      </c>
      <c r="D66" s="139">
        <v>31</v>
      </c>
      <c r="E66" s="77">
        <v>44183</v>
      </c>
      <c r="F66" s="141" t="s">
        <v>318</v>
      </c>
      <c r="G66" s="68" t="s">
        <v>22</v>
      </c>
      <c r="H66" s="183" t="s">
        <v>281</v>
      </c>
      <c r="I66" s="63" t="s">
        <v>11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03">
        <v>4.9700000000000001E-2</v>
      </c>
      <c r="Y66" s="104">
        <v>139.13</v>
      </c>
      <c r="Z66" s="104">
        <v>21.58</v>
      </c>
      <c r="AA66" s="105">
        <v>2365.2399999999998</v>
      </c>
      <c r="AB66" s="106">
        <v>5.16E-2</v>
      </c>
      <c r="AC66" s="106">
        <v>145.84</v>
      </c>
      <c r="AD66" s="106">
        <v>22.32</v>
      </c>
      <c r="AE66" s="107">
        <v>2395.2800000000002</v>
      </c>
      <c r="AF66" s="108">
        <f t="shared" si="0"/>
        <v>104.82</v>
      </c>
      <c r="AG66" s="76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</row>
    <row r="67" spans="1:52" s="49" customFormat="1" ht="56.25" customHeight="1">
      <c r="A67" s="71"/>
      <c r="B67" s="75"/>
      <c r="C67" s="67" t="s">
        <v>17</v>
      </c>
      <c r="D67" s="140"/>
      <c r="E67" s="77">
        <v>44183</v>
      </c>
      <c r="F67" s="142"/>
      <c r="G67" s="68" t="s">
        <v>22</v>
      </c>
      <c r="H67" s="183"/>
      <c r="I67" s="63" t="s">
        <v>12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03">
        <v>4.9700000000000001E-2</v>
      </c>
      <c r="Y67" s="104">
        <v>166.96</v>
      </c>
      <c r="Z67" s="112">
        <v>25.9</v>
      </c>
      <c r="AA67" s="105">
        <v>2838.29</v>
      </c>
      <c r="AB67" s="106">
        <v>5.16E-2</v>
      </c>
      <c r="AC67" s="106">
        <v>175.01</v>
      </c>
      <c r="AD67" s="106">
        <v>26.78</v>
      </c>
      <c r="AE67" s="107">
        <v>2874.34</v>
      </c>
      <c r="AF67" s="108">
        <f t="shared" si="0"/>
        <v>104.82</v>
      </c>
      <c r="AG67" s="76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</row>
    <row r="68" spans="1:52" s="49" customFormat="1" ht="37.5">
      <c r="A68" s="71"/>
      <c r="B68" s="75"/>
      <c r="C68" s="67" t="s">
        <v>17</v>
      </c>
      <c r="D68" s="139">
        <v>32</v>
      </c>
      <c r="E68" s="77">
        <v>44183</v>
      </c>
      <c r="F68" s="141" t="s">
        <v>318</v>
      </c>
      <c r="G68" s="68" t="s">
        <v>337</v>
      </c>
      <c r="H68" s="183" t="s">
        <v>282</v>
      </c>
      <c r="I68" s="63" t="s">
        <v>11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03">
        <v>4.7210000000000002E-2</v>
      </c>
      <c r="Y68" s="112">
        <v>134.19999999999999</v>
      </c>
      <c r="Z68" s="104">
        <v>22.53</v>
      </c>
      <c r="AA68" s="105">
        <v>2365.2399999999998</v>
      </c>
      <c r="AB68" s="106">
        <v>4.9099999999999998E-2</v>
      </c>
      <c r="AC68" s="106">
        <v>140.72</v>
      </c>
      <c r="AD68" s="106">
        <v>23.13</v>
      </c>
      <c r="AE68" s="107">
        <v>2395.2800000000002</v>
      </c>
      <c r="AF68" s="108">
        <f t="shared" si="0"/>
        <v>104.86</v>
      </c>
      <c r="AG68" s="76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</row>
    <row r="69" spans="1:52" s="49" customFormat="1" ht="37.5">
      <c r="A69" s="71"/>
      <c r="B69" s="75"/>
      <c r="C69" s="67" t="s">
        <v>17</v>
      </c>
      <c r="D69" s="140"/>
      <c r="E69" s="77">
        <v>44183</v>
      </c>
      <c r="F69" s="142"/>
      <c r="G69" s="68" t="s">
        <v>337</v>
      </c>
      <c r="H69" s="183"/>
      <c r="I69" s="63" t="s">
        <v>12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03">
        <v>4.8800000000000003E-2</v>
      </c>
      <c r="Y69" s="104">
        <v>161.04</v>
      </c>
      <c r="Z69" s="104">
        <v>22.53</v>
      </c>
      <c r="AA69" s="105">
        <v>2838.29</v>
      </c>
      <c r="AB69" s="106">
        <v>5.0700000000000002E-2</v>
      </c>
      <c r="AC69" s="106">
        <v>168.86</v>
      </c>
      <c r="AD69" s="106">
        <v>23.13</v>
      </c>
      <c r="AE69" s="107">
        <v>2874.34</v>
      </c>
      <c r="AF69" s="108">
        <f t="shared" si="0"/>
        <v>104.86</v>
      </c>
      <c r="AG69" s="76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</row>
    <row r="70" spans="1:52" s="49" customFormat="1" ht="37.5">
      <c r="A70" s="71"/>
      <c r="B70" s="75"/>
      <c r="C70" s="67" t="s">
        <v>17</v>
      </c>
      <c r="D70" s="139">
        <v>33</v>
      </c>
      <c r="E70" s="77">
        <v>44183</v>
      </c>
      <c r="F70" s="141" t="s">
        <v>318</v>
      </c>
      <c r="G70" s="68" t="s">
        <v>337</v>
      </c>
      <c r="H70" s="183" t="s">
        <v>283</v>
      </c>
      <c r="I70" s="63" t="s">
        <v>11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03">
        <v>4.7600000000000003E-2</v>
      </c>
      <c r="Y70" s="104">
        <v>134.16999999999999</v>
      </c>
      <c r="Z70" s="104">
        <v>21.58</v>
      </c>
      <c r="AA70" s="105">
        <v>2365.2399999999998</v>
      </c>
      <c r="AB70" s="106">
        <v>4.9500000000000002E-2</v>
      </c>
      <c r="AC70" s="106">
        <v>140.65</v>
      </c>
      <c r="AD70" s="106">
        <v>22.08</v>
      </c>
      <c r="AE70" s="107">
        <v>2395.2800000000002</v>
      </c>
      <c r="AF70" s="108">
        <f t="shared" si="0"/>
        <v>104.83</v>
      </c>
      <c r="AG70" s="76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</row>
    <row r="71" spans="1:52" s="49" customFormat="1" ht="37.5">
      <c r="A71" s="71"/>
      <c r="B71" s="75"/>
      <c r="C71" s="67" t="s">
        <v>17</v>
      </c>
      <c r="D71" s="140"/>
      <c r="E71" s="77">
        <v>44183</v>
      </c>
      <c r="F71" s="142"/>
      <c r="G71" s="68" t="s">
        <v>337</v>
      </c>
      <c r="H71" s="183"/>
      <c r="I71" s="63" t="s">
        <v>12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03">
        <v>4.7600000000000003E-2</v>
      </c>
      <c r="Y71" s="112">
        <v>161</v>
      </c>
      <c r="Z71" s="112">
        <v>25.9</v>
      </c>
      <c r="AA71" s="105">
        <v>2838.29</v>
      </c>
      <c r="AB71" s="106">
        <v>4.9500000000000002E-2</v>
      </c>
      <c r="AC71" s="106">
        <v>168.78</v>
      </c>
      <c r="AD71" s="106">
        <v>26.5</v>
      </c>
      <c r="AE71" s="107">
        <v>2874.34</v>
      </c>
      <c r="AF71" s="108">
        <f t="shared" si="0"/>
        <v>104.83</v>
      </c>
      <c r="AG71" s="76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</row>
    <row r="72" spans="1:52" s="49" customFormat="1" ht="18.75">
      <c r="A72" s="71"/>
      <c r="B72" s="75"/>
      <c r="C72" s="67" t="s">
        <v>17</v>
      </c>
      <c r="D72" s="139">
        <v>34</v>
      </c>
      <c r="E72" s="77">
        <v>44183</v>
      </c>
      <c r="F72" s="141" t="s">
        <v>318</v>
      </c>
      <c r="G72" s="68" t="s">
        <v>92</v>
      </c>
      <c r="H72" s="183" t="s">
        <v>284</v>
      </c>
      <c r="I72" s="63" t="s">
        <v>11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03">
        <v>4.02E-2</v>
      </c>
      <c r="Y72" s="104">
        <v>89.54</v>
      </c>
      <c r="Z72" s="104">
        <v>11.06</v>
      </c>
      <c r="AA72" s="105">
        <v>1952.35</v>
      </c>
      <c r="AB72" s="106">
        <v>4.1700000000000001E-2</v>
      </c>
      <c r="AC72" s="106">
        <v>93.94</v>
      </c>
      <c r="AD72" s="106">
        <v>11.49</v>
      </c>
      <c r="AE72" s="107">
        <v>1977.14</v>
      </c>
      <c r="AF72" s="108">
        <f t="shared" ref="AF72:AF149" si="1">AC72/Y72*100</f>
        <v>104.91</v>
      </c>
      <c r="AG72" s="76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</row>
    <row r="73" spans="1:52" s="49" customFormat="1" ht="36.75" customHeight="1">
      <c r="A73" s="71"/>
      <c r="B73" s="75"/>
      <c r="C73" s="67" t="s">
        <v>17</v>
      </c>
      <c r="D73" s="140"/>
      <c r="E73" s="77">
        <v>44183</v>
      </c>
      <c r="F73" s="142"/>
      <c r="G73" s="68" t="s">
        <v>92</v>
      </c>
      <c r="H73" s="183"/>
      <c r="I73" s="63" t="s">
        <v>12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03">
        <v>4.02E-2</v>
      </c>
      <c r="Y73" s="104">
        <v>107.45</v>
      </c>
      <c r="Z73" s="104">
        <v>13.27</v>
      </c>
      <c r="AA73" s="105">
        <v>2342.8200000000002</v>
      </c>
      <c r="AB73" s="106">
        <v>4.1700000000000001E-2</v>
      </c>
      <c r="AC73" s="106">
        <v>112.73</v>
      </c>
      <c r="AD73" s="106">
        <v>13.79</v>
      </c>
      <c r="AE73" s="107">
        <v>2372.5700000000002</v>
      </c>
      <c r="AF73" s="108">
        <f t="shared" si="1"/>
        <v>104.91</v>
      </c>
      <c r="AG73" s="76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</row>
    <row r="74" spans="1:52" s="49" customFormat="1" ht="18.75">
      <c r="A74" s="71"/>
      <c r="B74" s="75"/>
      <c r="C74" s="67" t="s">
        <v>17</v>
      </c>
      <c r="D74" s="139">
        <v>35</v>
      </c>
      <c r="E74" s="77">
        <v>44183</v>
      </c>
      <c r="F74" s="141" t="s">
        <v>318</v>
      </c>
      <c r="G74" s="68" t="s">
        <v>92</v>
      </c>
      <c r="H74" s="183" t="s">
        <v>399</v>
      </c>
      <c r="I74" s="63" t="s">
        <v>11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03">
        <v>5.6300000000000003E-2</v>
      </c>
      <c r="Y74" s="104">
        <v>135.97</v>
      </c>
      <c r="Z74" s="104">
        <v>18.61</v>
      </c>
      <c r="AA74" s="105">
        <v>2084.58</v>
      </c>
      <c r="AB74" s="106">
        <v>5.8099999999999999E-2</v>
      </c>
      <c r="AC74" s="106">
        <v>141.71</v>
      </c>
      <c r="AD74" s="106">
        <v>19.059999999999999</v>
      </c>
      <c r="AE74" s="107">
        <v>2111.0500000000002</v>
      </c>
      <c r="AF74" s="108">
        <f t="shared" si="1"/>
        <v>104.22</v>
      </c>
      <c r="AG74" s="76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</row>
    <row r="75" spans="1:52" s="49" customFormat="1" ht="57" customHeight="1">
      <c r="A75" s="71"/>
      <c r="B75" s="75"/>
      <c r="C75" s="67" t="s">
        <v>17</v>
      </c>
      <c r="D75" s="140"/>
      <c r="E75" s="77">
        <v>44183</v>
      </c>
      <c r="F75" s="142"/>
      <c r="G75" s="68" t="s">
        <v>92</v>
      </c>
      <c r="H75" s="183"/>
      <c r="I75" s="63" t="s">
        <v>12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03">
        <v>5.6300000000000003E-2</v>
      </c>
      <c r="Y75" s="104">
        <v>163.16</v>
      </c>
      <c r="Z75" s="104">
        <v>22.33</v>
      </c>
      <c r="AA75" s="105">
        <v>2501.5</v>
      </c>
      <c r="AB75" s="106">
        <v>5.8099999999999999E-2</v>
      </c>
      <c r="AC75" s="106">
        <v>170.05</v>
      </c>
      <c r="AD75" s="106">
        <v>22.87</v>
      </c>
      <c r="AE75" s="107">
        <v>2533.2600000000002</v>
      </c>
      <c r="AF75" s="108">
        <f t="shared" si="1"/>
        <v>104.22</v>
      </c>
      <c r="AG75" s="76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</row>
    <row r="76" spans="1:52" s="49" customFormat="1" ht="60" customHeight="1">
      <c r="A76" s="71"/>
      <c r="B76" s="75"/>
      <c r="C76" s="67" t="s">
        <v>17</v>
      </c>
      <c r="D76" s="139">
        <v>36</v>
      </c>
      <c r="E76" s="77">
        <v>44183</v>
      </c>
      <c r="F76" s="141" t="s">
        <v>318</v>
      </c>
      <c r="G76" s="68" t="s">
        <v>92</v>
      </c>
      <c r="H76" s="183" t="s">
        <v>285</v>
      </c>
      <c r="I76" s="63" t="s">
        <v>11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03">
        <v>6.1800000000000001E-2</v>
      </c>
      <c r="Y76" s="104">
        <v>136.78</v>
      </c>
      <c r="Z76" s="104">
        <v>7.95</v>
      </c>
      <c r="AA76" s="105">
        <v>2084.58</v>
      </c>
      <c r="AB76" s="106">
        <v>6.3500000000000001E-2</v>
      </c>
      <c r="AC76" s="106">
        <v>142.32</v>
      </c>
      <c r="AD76" s="106">
        <v>8.2799999999999994</v>
      </c>
      <c r="AE76" s="107">
        <v>2111.0500000000002</v>
      </c>
      <c r="AF76" s="108">
        <f t="shared" si="1"/>
        <v>104.05</v>
      </c>
      <c r="AG76" s="76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</row>
    <row r="77" spans="1:52" s="49" customFormat="1" ht="73.5" customHeight="1">
      <c r="A77" s="71"/>
      <c r="B77" s="75"/>
      <c r="C77" s="67" t="s">
        <v>17</v>
      </c>
      <c r="D77" s="140"/>
      <c r="E77" s="77">
        <v>44183</v>
      </c>
      <c r="F77" s="142"/>
      <c r="G77" s="68" t="s">
        <v>92</v>
      </c>
      <c r="H77" s="183"/>
      <c r="I77" s="63" t="s">
        <v>12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03">
        <v>6.1800000000000001E-2</v>
      </c>
      <c r="Y77" s="104">
        <v>164.14</v>
      </c>
      <c r="Z77" s="104">
        <v>9.5399999999999991</v>
      </c>
      <c r="AA77" s="105">
        <v>2501.5</v>
      </c>
      <c r="AB77" s="106">
        <v>6.3500000000000001E-2</v>
      </c>
      <c r="AC77" s="106">
        <v>170.78</v>
      </c>
      <c r="AD77" s="106">
        <v>9.94</v>
      </c>
      <c r="AE77" s="107">
        <v>2533.2600000000002</v>
      </c>
      <c r="AF77" s="108">
        <f t="shared" si="1"/>
        <v>104.05</v>
      </c>
      <c r="AG77" s="76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</row>
    <row r="78" spans="1:52" s="49" customFormat="1" ht="18.75">
      <c r="A78" s="71"/>
      <c r="B78" s="75"/>
      <c r="C78" s="67" t="s">
        <v>17</v>
      </c>
      <c r="D78" s="139">
        <v>37</v>
      </c>
      <c r="E78" s="77">
        <v>44183</v>
      </c>
      <c r="F78" s="141" t="s">
        <v>318</v>
      </c>
      <c r="G78" s="68" t="s">
        <v>92</v>
      </c>
      <c r="H78" s="183" t="s">
        <v>286</v>
      </c>
      <c r="I78" s="63" t="s">
        <v>11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03">
        <v>6.08E-2</v>
      </c>
      <c r="Y78" s="104">
        <v>145.26</v>
      </c>
      <c r="Z78" s="104">
        <v>18.52</v>
      </c>
      <c r="AA78" s="105">
        <v>2084.58</v>
      </c>
      <c r="AB78" s="106">
        <v>6.2199999999999998E-2</v>
      </c>
      <c r="AC78" s="106">
        <v>150.63</v>
      </c>
      <c r="AD78" s="106">
        <v>19.329999999999998</v>
      </c>
      <c r="AE78" s="107">
        <v>2111.0500000000002</v>
      </c>
      <c r="AF78" s="108">
        <f t="shared" si="1"/>
        <v>103.7</v>
      </c>
      <c r="AG78" s="76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</row>
    <row r="79" spans="1:52" s="49" customFormat="1" ht="44.25" customHeight="1">
      <c r="A79" s="71"/>
      <c r="B79" s="75"/>
      <c r="C79" s="67" t="s">
        <v>17</v>
      </c>
      <c r="D79" s="140"/>
      <c r="E79" s="77">
        <v>44183</v>
      </c>
      <c r="F79" s="142"/>
      <c r="G79" s="68" t="s">
        <v>92</v>
      </c>
      <c r="H79" s="183"/>
      <c r="I79" s="63" t="s">
        <v>12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03">
        <v>6.08E-2</v>
      </c>
      <c r="Y79" s="104">
        <v>174.31</v>
      </c>
      <c r="Z79" s="104">
        <v>22.22</v>
      </c>
      <c r="AA79" s="105">
        <v>2501.5</v>
      </c>
      <c r="AB79" s="106">
        <v>6.2199999999999998E-2</v>
      </c>
      <c r="AC79" s="106">
        <v>180.76</v>
      </c>
      <c r="AD79" s="106">
        <v>23.2</v>
      </c>
      <c r="AE79" s="107">
        <v>2533.2600000000002</v>
      </c>
      <c r="AF79" s="108">
        <f t="shared" si="1"/>
        <v>103.7</v>
      </c>
      <c r="AG79" s="76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</row>
    <row r="80" spans="1:52" s="49" customFormat="1" ht="37.5">
      <c r="A80" s="71"/>
      <c r="B80" s="75"/>
      <c r="C80" s="67" t="s">
        <v>17</v>
      </c>
      <c r="D80" s="139">
        <v>38</v>
      </c>
      <c r="E80" s="77">
        <v>44183</v>
      </c>
      <c r="F80" s="141" t="s">
        <v>318</v>
      </c>
      <c r="G80" s="68" t="s">
        <v>338</v>
      </c>
      <c r="H80" s="183" t="s">
        <v>287</v>
      </c>
      <c r="I80" s="63" t="s">
        <v>11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03">
        <v>5.577E-2</v>
      </c>
      <c r="Y80" s="104">
        <v>142.94999999999999</v>
      </c>
      <c r="Z80" s="112">
        <v>26.7</v>
      </c>
      <c r="AA80" s="105">
        <v>2084.58</v>
      </c>
      <c r="AB80" s="106">
        <v>5.7099999999999998E-2</v>
      </c>
      <c r="AC80" s="106">
        <v>148.61000000000001</v>
      </c>
      <c r="AD80" s="106">
        <v>28.11</v>
      </c>
      <c r="AE80" s="107">
        <v>2111.0500000000002</v>
      </c>
      <c r="AF80" s="108">
        <f t="shared" si="1"/>
        <v>103.96</v>
      </c>
      <c r="AG80" s="76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</row>
    <row r="81" spans="1:52" s="49" customFormat="1" ht="37.5">
      <c r="A81" s="71"/>
      <c r="B81" s="75"/>
      <c r="C81" s="67" t="s">
        <v>17</v>
      </c>
      <c r="D81" s="140"/>
      <c r="E81" s="77">
        <v>44183</v>
      </c>
      <c r="F81" s="142"/>
      <c r="G81" s="68" t="s">
        <v>338</v>
      </c>
      <c r="H81" s="183"/>
      <c r="I81" s="63" t="s">
        <v>12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03">
        <v>5.79E-2</v>
      </c>
      <c r="Y81" s="104">
        <v>171.54</v>
      </c>
      <c r="Z81" s="112">
        <v>26.7</v>
      </c>
      <c r="AA81" s="105">
        <v>2501.5</v>
      </c>
      <c r="AB81" s="106">
        <v>5.9299999999999999E-2</v>
      </c>
      <c r="AC81" s="106">
        <v>178.33</v>
      </c>
      <c r="AD81" s="106">
        <v>28.11</v>
      </c>
      <c r="AE81" s="107">
        <v>2533.2600000000002</v>
      </c>
      <c r="AF81" s="108">
        <f t="shared" si="1"/>
        <v>103.96</v>
      </c>
      <c r="AG81" s="76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</row>
    <row r="82" spans="1:52" s="49" customFormat="1" ht="18.75">
      <c r="A82" s="71"/>
      <c r="B82" s="75"/>
      <c r="C82" s="67" t="s">
        <v>17</v>
      </c>
      <c r="D82" s="139">
        <v>39</v>
      </c>
      <c r="E82" s="77">
        <v>44183</v>
      </c>
      <c r="F82" s="141" t="s">
        <v>318</v>
      </c>
      <c r="G82" s="68" t="s">
        <v>34</v>
      </c>
      <c r="H82" s="183" t="s">
        <v>288</v>
      </c>
      <c r="I82" s="63" t="s">
        <v>11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03">
        <v>6.2590000000000007E-2</v>
      </c>
      <c r="Y82" s="104">
        <v>144.88</v>
      </c>
      <c r="Z82" s="104">
        <v>12.76</v>
      </c>
      <c r="AA82" s="105">
        <v>2110.73</v>
      </c>
      <c r="AB82" s="106">
        <v>6.4100000000000004E-2</v>
      </c>
      <c r="AC82" s="106">
        <v>150.58000000000001</v>
      </c>
      <c r="AD82" s="106">
        <v>13.46</v>
      </c>
      <c r="AE82" s="107">
        <v>2137.54</v>
      </c>
      <c r="AF82" s="108">
        <f t="shared" si="1"/>
        <v>103.93</v>
      </c>
      <c r="AG82" s="76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</row>
    <row r="83" spans="1:52" s="49" customFormat="1" ht="57.75" customHeight="1">
      <c r="A83" s="71"/>
      <c r="B83" s="75"/>
      <c r="C83" s="67" t="s">
        <v>17</v>
      </c>
      <c r="D83" s="140"/>
      <c r="E83" s="77">
        <v>44183</v>
      </c>
      <c r="F83" s="142"/>
      <c r="G83" s="68" t="s">
        <v>34</v>
      </c>
      <c r="H83" s="183"/>
      <c r="I83" s="63" t="s">
        <v>12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03">
        <v>6.3600000000000004E-2</v>
      </c>
      <c r="Y83" s="104">
        <v>173.86</v>
      </c>
      <c r="Z83" s="104">
        <v>12.76</v>
      </c>
      <c r="AA83" s="105">
        <v>2532.88</v>
      </c>
      <c r="AB83" s="106">
        <v>6.5199999999999994E-2</v>
      </c>
      <c r="AC83" s="106">
        <v>180.7</v>
      </c>
      <c r="AD83" s="106">
        <v>13.46</v>
      </c>
      <c r="AE83" s="107">
        <v>2565.0500000000002</v>
      </c>
      <c r="AF83" s="108">
        <f t="shared" si="1"/>
        <v>103.93</v>
      </c>
      <c r="AG83" s="76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</row>
    <row r="84" spans="1:52" s="49" customFormat="1" ht="37.5">
      <c r="A84" s="71"/>
      <c r="B84" s="75"/>
      <c r="C84" s="67" t="s">
        <v>17</v>
      </c>
      <c r="D84" s="139">
        <v>40</v>
      </c>
      <c r="E84" s="77">
        <v>44183</v>
      </c>
      <c r="F84" s="141" t="s">
        <v>318</v>
      </c>
      <c r="G84" s="68" t="s">
        <v>339</v>
      </c>
      <c r="H84" s="183" t="s">
        <v>289</v>
      </c>
      <c r="I84" s="63" t="s">
        <v>11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03">
        <v>5.6840000000000002E-2</v>
      </c>
      <c r="Y84" s="104">
        <v>142.99</v>
      </c>
      <c r="Z84" s="112">
        <v>24.5</v>
      </c>
      <c r="AA84" s="105">
        <v>2084.58</v>
      </c>
      <c r="AB84" s="106">
        <v>5.8299999999999998E-2</v>
      </c>
      <c r="AC84" s="106">
        <v>148.82</v>
      </c>
      <c r="AD84" s="106">
        <v>25.82</v>
      </c>
      <c r="AE84" s="107">
        <v>2111.0500000000002</v>
      </c>
      <c r="AF84" s="108">
        <f t="shared" si="1"/>
        <v>104.08</v>
      </c>
      <c r="AG84" s="76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</row>
    <row r="85" spans="1:52" s="49" customFormat="1" ht="37.5">
      <c r="A85" s="71"/>
      <c r="B85" s="75"/>
      <c r="C85" s="67" t="s">
        <v>17</v>
      </c>
      <c r="D85" s="140"/>
      <c r="E85" s="77">
        <v>44183</v>
      </c>
      <c r="F85" s="142"/>
      <c r="G85" s="68" t="s">
        <v>339</v>
      </c>
      <c r="H85" s="183"/>
      <c r="I85" s="63" t="s">
        <v>12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03">
        <v>5.8799999999999998E-2</v>
      </c>
      <c r="Y85" s="104">
        <v>171.59</v>
      </c>
      <c r="Z85" s="112">
        <v>24.5</v>
      </c>
      <c r="AA85" s="105">
        <v>2501.5</v>
      </c>
      <c r="AB85" s="106">
        <v>6.0299999999999999E-2</v>
      </c>
      <c r="AC85" s="106">
        <v>178.58</v>
      </c>
      <c r="AD85" s="106">
        <v>25.82</v>
      </c>
      <c r="AE85" s="107">
        <v>2533.2600000000002</v>
      </c>
      <c r="AF85" s="108">
        <f t="shared" si="1"/>
        <v>104.07</v>
      </c>
      <c r="AG85" s="76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</row>
    <row r="86" spans="1:52" s="49" customFormat="1" ht="37.5">
      <c r="A86" s="71"/>
      <c r="B86" s="75"/>
      <c r="C86" s="67" t="s">
        <v>17</v>
      </c>
      <c r="D86" s="139">
        <v>41</v>
      </c>
      <c r="E86" s="77">
        <v>44183</v>
      </c>
      <c r="F86" s="141" t="s">
        <v>318</v>
      </c>
      <c r="G86" s="68" t="s">
        <v>340</v>
      </c>
      <c r="H86" s="183" t="s">
        <v>290</v>
      </c>
      <c r="I86" s="63" t="s">
        <v>11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03">
        <v>5.5930000000000001E-2</v>
      </c>
      <c r="Y86" s="104">
        <v>140.02000000000001</v>
      </c>
      <c r="Z86" s="104">
        <v>23.43</v>
      </c>
      <c r="AA86" s="105">
        <v>2084.58</v>
      </c>
      <c r="AB86" s="106">
        <v>5.7299999999999997E-2</v>
      </c>
      <c r="AC86" s="106">
        <v>145.56</v>
      </c>
      <c r="AD86" s="106">
        <v>24.7</v>
      </c>
      <c r="AE86" s="107">
        <v>2111.0500000000002</v>
      </c>
      <c r="AF86" s="108">
        <f t="shared" si="1"/>
        <v>103.96</v>
      </c>
      <c r="AG86" s="76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</row>
    <row r="87" spans="1:52" s="49" customFormat="1" ht="37.5">
      <c r="A87" s="71"/>
      <c r="B87" s="75"/>
      <c r="C87" s="67" t="s">
        <v>17</v>
      </c>
      <c r="D87" s="140"/>
      <c r="E87" s="77">
        <v>44183</v>
      </c>
      <c r="F87" s="142"/>
      <c r="G87" s="68" t="s">
        <v>340</v>
      </c>
      <c r="H87" s="183"/>
      <c r="I87" s="63" t="s">
        <v>12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03">
        <v>5.7799999999999997E-2</v>
      </c>
      <c r="Y87" s="104">
        <v>168.02</v>
      </c>
      <c r="Z87" s="104">
        <v>23.43</v>
      </c>
      <c r="AA87" s="105">
        <v>2501.5</v>
      </c>
      <c r="AB87" s="106">
        <v>5.9200000000000003E-2</v>
      </c>
      <c r="AC87" s="106">
        <v>174.67</v>
      </c>
      <c r="AD87" s="106">
        <v>24.7</v>
      </c>
      <c r="AE87" s="107">
        <v>2533.2600000000002</v>
      </c>
      <c r="AF87" s="108">
        <f t="shared" si="1"/>
        <v>103.96</v>
      </c>
      <c r="AG87" s="76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</row>
    <row r="88" spans="1:52" s="49" customFormat="1" ht="18.75">
      <c r="A88" s="71"/>
      <c r="B88" s="75"/>
      <c r="C88" s="67" t="s">
        <v>17</v>
      </c>
      <c r="D88" s="139">
        <v>42</v>
      </c>
      <c r="E88" s="77">
        <v>44183</v>
      </c>
      <c r="F88" s="141" t="s">
        <v>318</v>
      </c>
      <c r="G88" s="68" t="s">
        <v>25</v>
      </c>
      <c r="H88" s="183" t="s">
        <v>291</v>
      </c>
      <c r="I88" s="63" t="s">
        <v>11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03">
        <v>3.2599999999999997E-2</v>
      </c>
      <c r="Y88" s="104">
        <v>94.47</v>
      </c>
      <c r="Z88" s="104">
        <v>28.97</v>
      </c>
      <c r="AA88" s="105">
        <v>2009.24</v>
      </c>
      <c r="AB88" s="106">
        <v>3.4200000000000001E-2</v>
      </c>
      <c r="AC88" s="106">
        <v>99.18</v>
      </c>
      <c r="AD88" s="106">
        <v>29.64</v>
      </c>
      <c r="AE88" s="107">
        <v>2034.76</v>
      </c>
      <c r="AF88" s="108">
        <f t="shared" si="1"/>
        <v>104.99</v>
      </c>
      <c r="AG88" s="76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</row>
    <row r="89" spans="1:52" s="49" customFormat="1" ht="45" customHeight="1">
      <c r="A89" s="71"/>
      <c r="B89" s="75"/>
      <c r="C89" s="67" t="s">
        <v>17</v>
      </c>
      <c r="D89" s="140"/>
      <c r="E89" s="77">
        <v>44183</v>
      </c>
      <c r="F89" s="142"/>
      <c r="G89" s="68" t="s">
        <v>25</v>
      </c>
      <c r="H89" s="183"/>
      <c r="I89" s="63" t="s">
        <v>12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03">
        <v>3.5000000000000003E-2</v>
      </c>
      <c r="Y89" s="104">
        <v>113.36</v>
      </c>
      <c r="Z89" s="104">
        <v>28.97</v>
      </c>
      <c r="AA89" s="105">
        <v>2411.09</v>
      </c>
      <c r="AB89" s="106">
        <v>3.6600000000000001E-2</v>
      </c>
      <c r="AC89" s="106">
        <v>119.02</v>
      </c>
      <c r="AD89" s="106">
        <v>29.64</v>
      </c>
      <c r="AE89" s="107">
        <v>2441.71</v>
      </c>
      <c r="AF89" s="108">
        <f t="shared" si="1"/>
        <v>104.99</v>
      </c>
      <c r="AG89" s="76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</row>
    <row r="90" spans="1:52" s="49" customFormat="1" ht="18.75">
      <c r="A90" s="71"/>
      <c r="B90" s="75"/>
      <c r="C90" s="67" t="s">
        <v>17</v>
      </c>
      <c r="D90" s="139">
        <v>43</v>
      </c>
      <c r="E90" s="77">
        <v>44183</v>
      </c>
      <c r="F90" s="141" t="s">
        <v>318</v>
      </c>
      <c r="G90" s="68" t="s">
        <v>23</v>
      </c>
      <c r="H90" s="199" t="s">
        <v>293</v>
      </c>
      <c r="I90" s="63" t="s">
        <v>11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03">
        <v>4.2299999999999997E-2</v>
      </c>
      <c r="Y90" s="104">
        <v>106.56</v>
      </c>
      <c r="Z90" s="104">
        <v>22.65</v>
      </c>
      <c r="AA90" s="105">
        <v>1983.83</v>
      </c>
      <c r="AB90" s="106">
        <v>4.3799999999999999E-2</v>
      </c>
      <c r="AC90" s="106">
        <v>111.87</v>
      </c>
      <c r="AD90" s="106">
        <v>23.82</v>
      </c>
      <c r="AE90" s="107">
        <v>2009.02</v>
      </c>
      <c r="AF90" s="108">
        <f t="shared" si="1"/>
        <v>104.98</v>
      </c>
      <c r="AG90" s="76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</row>
    <row r="91" spans="1:52" s="49" customFormat="1" ht="40.5" customHeight="1">
      <c r="A91" s="71"/>
      <c r="B91" s="75"/>
      <c r="C91" s="67" t="s">
        <v>17</v>
      </c>
      <c r="D91" s="140"/>
      <c r="E91" s="77">
        <v>44183</v>
      </c>
      <c r="F91" s="142"/>
      <c r="G91" s="68" t="s">
        <v>23</v>
      </c>
      <c r="H91" s="200"/>
      <c r="I91" s="63" t="s">
        <v>12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03">
        <v>4.4200000000000003E-2</v>
      </c>
      <c r="Y91" s="104">
        <v>127.87</v>
      </c>
      <c r="Z91" s="104">
        <v>22.65</v>
      </c>
      <c r="AA91" s="105">
        <v>2380.6</v>
      </c>
      <c r="AB91" s="106">
        <v>4.58E-2</v>
      </c>
      <c r="AC91" s="106">
        <v>134.24</v>
      </c>
      <c r="AD91" s="106">
        <v>23.82</v>
      </c>
      <c r="AE91" s="107">
        <v>2410.8200000000002</v>
      </c>
      <c r="AF91" s="108">
        <f t="shared" si="1"/>
        <v>104.98</v>
      </c>
      <c r="AG91" s="76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</row>
    <row r="92" spans="1:52" s="49" customFormat="1" ht="18.75">
      <c r="A92" s="71"/>
      <c r="B92" s="75"/>
      <c r="C92" s="67" t="s">
        <v>17</v>
      </c>
      <c r="D92" s="139">
        <v>44</v>
      </c>
      <c r="E92" s="77">
        <v>44183</v>
      </c>
      <c r="F92" s="141" t="s">
        <v>318</v>
      </c>
      <c r="G92" s="68" t="s">
        <v>23</v>
      </c>
      <c r="H92" s="183" t="s">
        <v>292</v>
      </c>
      <c r="I92" s="63" t="s">
        <v>11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03">
        <v>5.0860000000000002E-2</v>
      </c>
      <c r="Y92" s="104">
        <v>126.07</v>
      </c>
      <c r="Z92" s="104">
        <v>20.45</v>
      </c>
      <c r="AA92" s="105">
        <v>2076.69</v>
      </c>
      <c r="AB92" s="106">
        <v>5.2999999999999999E-2</v>
      </c>
      <c r="AC92" s="106">
        <v>132.16999999999999</v>
      </c>
      <c r="AD92" s="106">
        <v>20.81</v>
      </c>
      <c r="AE92" s="107">
        <v>2103.06</v>
      </c>
      <c r="AF92" s="108">
        <f t="shared" si="1"/>
        <v>104.84</v>
      </c>
      <c r="AG92" s="76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</row>
    <row r="93" spans="1:52" s="49" customFormat="1" ht="43.5" customHeight="1">
      <c r="A93" s="71"/>
      <c r="B93" s="75"/>
      <c r="C93" s="67" t="s">
        <v>17</v>
      </c>
      <c r="D93" s="140"/>
      <c r="E93" s="77">
        <v>44183</v>
      </c>
      <c r="F93" s="142"/>
      <c r="G93" s="68" t="s">
        <v>23</v>
      </c>
      <c r="H93" s="183"/>
      <c r="I93" s="63" t="s">
        <v>12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03">
        <v>5.2499999999999998E-2</v>
      </c>
      <c r="Y93" s="104">
        <v>151.28</v>
      </c>
      <c r="Z93" s="104">
        <v>20.45</v>
      </c>
      <c r="AA93" s="105">
        <v>2492.0300000000002</v>
      </c>
      <c r="AB93" s="106">
        <v>5.4600000000000003E-2</v>
      </c>
      <c r="AC93" s="106">
        <v>158.6</v>
      </c>
      <c r="AD93" s="106">
        <v>20.81</v>
      </c>
      <c r="AE93" s="107">
        <v>2523.67</v>
      </c>
      <c r="AF93" s="108">
        <f t="shared" si="1"/>
        <v>104.84</v>
      </c>
      <c r="AG93" s="76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</row>
    <row r="94" spans="1:52" s="49" customFormat="1" ht="18.75">
      <c r="A94" s="71"/>
      <c r="B94" s="75"/>
      <c r="C94" s="67" t="s">
        <v>17</v>
      </c>
      <c r="D94" s="139">
        <v>45</v>
      </c>
      <c r="E94" s="77">
        <v>44183</v>
      </c>
      <c r="F94" s="141" t="s">
        <v>318</v>
      </c>
      <c r="G94" s="68" t="s">
        <v>23</v>
      </c>
      <c r="H94" s="183" t="s">
        <v>294</v>
      </c>
      <c r="I94" s="63" t="s">
        <v>11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03">
        <v>5.0529999999999999E-2</v>
      </c>
      <c r="Y94" s="104">
        <v>128.22999999999999</v>
      </c>
      <c r="Z94" s="104">
        <v>22.65</v>
      </c>
      <c r="AA94" s="105">
        <v>2089.5</v>
      </c>
      <c r="AB94" s="106">
        <v>5.2299999999999999E-2</v>
      </c>
      <c r="AC94" s="106">
        <v>134.54</v>
      </c>
      <c r="AD94" s="106">
        <v>23.82</v>
      </c>
      <c r="AE94" s="107">
        <v>2116.04</v>
      </c>
      <c r="AF94" s="108">
        <f t="shared" si="1"/>
        <v>104.92</v>
      </c>
      <c r="AG94" s="76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</row>
    <row r="95" spans="1:52" s="49" customFormat="1" ht="53.25" customHeight="1">
      <c r="A95" s="71"/>
      <c r="B95" s="75"/>
      <c r="C95" s="67" t="s">
        <v>17</v>
      </c>
      <c r="D95" s="140"/>
      <c r="E95" s="77">
        <v>44183</v>
      </c>
      <c r="F95" s="142"/>
      <c r="G95" s="68" t="s">
        <v>23</v>
      </c>
      <c r="H95" s="183"/>
      <c r="I95" s="63" t="s">
        <v>12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03">
        <v>5.2339999999999998E-2</v>
      </c>
      <c r="Y95" s="104">
        <v>153.88</v>
      </c>
      <c r="Z95" s="104">
        <v>22.65</v>
      </c>
      <c r="AA95" s="105">
        <v>2507.4</v>
      </c>
      <c r="AB95" s="106">
        <v>5.4199999999999998E-2</v>
      </c>
      <c r="AC95" s="106">
        <v>161.44999999999999</v>
      </c>
      <c r="AD95" s="106">
        <v>23.82</v>
      </c>
      <c r="AE95" s="107">
        <v>2539.25</v>
      </c>
      <c r="AF95" s="108">
        <f t="shared" si="1"/>
        <v>104.92</v>
      </c>
      <c r="AG95" s="76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</row>
    <row r="96" spans="1:52" s="49" customFormat="1" ht="18.75">
      <c r="A96" s="71"/>
      <c r="B96" s="75"/>
      <c r="C96" s="67" t="s">
        <v>17</v>
      </c>
      <c r="D96" s="139">
        <v>46</v>
      </c>
      <c r="E96" s="77">
        <v>44183</v>
      </c>
      <c r="F96" s="141" t="s">
        <v>318</v>
      </c>
      <c r="G96" s="68" t="s">
        <v>23</v>
      </c>
      <c r="H96" s="183" t="s">
        <v>295</v>
      </c>
      <c r="I96" s="63" t="s">
        <v>11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03">
        <v>5.2429999999999997E-2</v>
      </c>
      <c r="Y96" s="104">
        <v>128.33000000000001</v>
      </c>
      <c r="Z96" s="104">
        <v>22.65</v>
      </c>
      <c r="AA96" s="105">
        <v>2015.8</v>
      </c>
      <c r="AB96" s="106">
        <v>5.3600000000000002E-2</v>
      </c>
      <c r="AC96" s="106">
        <v>134.12</v>
      </c>
      <c r="AD96" s="106">
        <v>23.82</v>
      </c>
      <c r="AE96" s="107">
        <v>2059.0100000000002</v>
      </c>
      <c r="AF96" s="108">
        <f t="shared" si="1"/>
        <v>104.51</v>
      </c>
      <c r="AG96" s="76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</row>
    <row r="97" spans="1:52" s="49" customFormat="1" ht="67.5" customHeight="1">
      <c r="A97" s="71"/>
      <c r="B97" s="75"/>
      <c r="C97" s="67" t="s">
        <v>17</v>
      </c>
      <c r="D97" s="140"/>
      <c r="E97" s="77">
        <v>44183</v>
      </c>
      <c r="F97" s="142"/>
      <c r="G97" s="68" t="s">
        <v>23</v>
      </c>
      <c r="H97" s="183"/>
      <c r="I97" s="63" t="s">
        <v>12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03">
        <v>5.4300000000000001E-2</v>
      </c>
      <c r="Y97" s="112">
        <v>154</v>
      </c>
      <c r="Z97" s="104">
        <v>22.65</v>
      </c>
      <c r="AA97" s="105">
        <v>2418.96</v>
      </c>
      <c r="AB97" s="106">
        <v>5.5500000000000001E-2</v>
      </c>
      <c r="AC97" s="106">
        <v>160.94</v>
      </c>
      <c r="AD97" s="106">
        <v>23.82</v>
      </c>
      <c r="AE97" s="107">
        <v>2470.81</v>
      </c>
      <c r="AF97" s="108">
        <f t="shared" si="1"/>
        <v>104.51</v>
      </c>
      <c r="AG97" s="76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</row>
    <row r="98" spans="1:52" s="49" customFormat="1" ht="18.75">
      <c r="A98" s="71"/>
      <c r="B98" s="75"/>
      <c r="C98" s="67" t="s">
        <v>17</v>
      </c>
      <c r="D98" s="139">
        <v>47</v>
      </c>
      <c r="E98" s="77">
        <v>44183</v>
      </c>
      <c r="F98" s="141" t="s">
        <v>318</v>
      </c>
      <c r="G98" s="68" t="s">
        <v>92</v>
      </c>
      <c r="H98" s="183" t="s">
        <v>296</v>
      </c>
      <c r="I98" s="63" t="s">
        <v>11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03">
        <v>4.2099999999999999E-2</v>
      </c>
      <c r="Y98" s="104">
        <v>89.33</v>
      </c>
      <c r="Z98" s="104">
        <v>18.61</v>
      </c>
      <c r="AA98" s="105">
        <v>1679.91</v>
      </c>
      <c r="AB98" s="106">
        <v>4.2099999999999999E-2</v>
      </c>
      <c r="AC98" s="106">
        <v>93.6</v>
      </c>
      <c r="AD98" s="106">
        <v>19.059999999999999</v>
      </c>
      <c r="AE98" s="107">
        <v>1770.63</v>
      </c>
      <c r="AF98" s="108">
        <f t="shared" si="1"/>
        <v>104.78</v>
      </c>
      <c r="AG98" s="76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</row>
    <row r="99" spans="1:52" s="49" customFormat="1" ht="18.75">
      <c r="A99" s="71"/>
      <c r="B99" s="75"/>
      <c r="C99" s="67" t="s">
        <v>17</v>
      </c>
      <c r="D99" s="140"/>
      <c r="E99" s="77">
        <v>44183</v>
      </c>
      <c r="F99" s="142"/>
      <c r="G99" s="68" t="s">
        <v>92</v>
      </c>
      <c r="H99" s="183"/>
      <c r="I99" s="63" t="s">
        <v>12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03">
        <v>4.2099999999999999E-2</v>
      </c>
      <c r="Y99" s="112">
        <v>107.2</v>
      </c>
      <c r="Z99" s="104">
        <v>22.33</v>
      </c>
      <c r="AA99" s="105">
        <v>2015.89</v>
      </c>
      <c r="AB99" s="106">
        <v>4.2099999999999999E-2</v>
      </c>
      <c r="AC99" s="106">
        <v>112.32</v>
      </c>
      <c r="AD99" s="106">
        <v>22.87</v>
      </c>
      <c r="AE99" s="107">
        <v>2124.7600000000002</v>
      </c>
      <c r="AF99" s="108">
        <f t="shared" si="1"/>
        <v>104.78</v>
      </c>
      <c r="AG99" s="76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</row>
    <row r="100" spans="1:52" s="49" customFormat="1" ht="18.75">
      <c r="A100" s="71"/>
      <c r="B100" s="75"/>
      <c r="C100" s="67" t="s">
        <v>17</v>
      </c>
      <c r="D100" s="139">
        <v>48</v>
      </c>
      <c r="E100" s="77">
        <v>44183</v>
      </c>
      <c r="F100" s="141" t="s">
        <v>318</v>
      </c>
      <c r="G100" s="68" t="s">
        <v>23</v>
      </c>
      <c r="H100" s="183" t="s">
        <v>297</v>
      </c>
      <c r="I100" s="63" t="s">
        <v>11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03">
        <v>5.5800000000000002E-2</v>
      </c>
      <c r="Y100" s="104">
        <v>134.54</v>
      </c>
      <c r="Z100" s="104">
        <v>16.16</v>
      </c>
      <c r="AA100" s="105">
        <v>2121.5700000000002</v>
      </c>
      <c r="AB100" s="106">
        <v>5.8000000000000003E-2</v>
      </c>
      <c r="AC100" s="106">
        <v>141.19</v>
      </c>
      <c r="AD100" s="106">
        <v>16.579999999999998</v>
      </c>
      <c r="AE100" s="107">
        <v>2148.5100000000002</v>
      </c>
      <c r="AF100" s="108">
        <f t="shared" si="1"/>
        <v>104.94</v>
      </c>
      <c r="AG100" s="76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</row>
    <row r="101" spans="1:52" s="49" customFormat="1" ht="48.75" customHeight="1">
      <c r="A101" s="71"/>
      <c r="B101" s="75"/>
      <c r="C101" s="67" t="s">
        <v>17</v>
      </c>
      <c r="D101" s="140"/>
      <c r="E101" s="77">
        <v>44183</v>
      </c>
      <c r="F101" s="142"/>
      <c r="G101" s="68" t="s">
        <v>23</v>
      </c>
      <c r="H101" s="183"/>
      <c r="I101" s="63" t="s">
        <v>12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03">
        <v>5.5800000000000002E-2</v>
      </c>
      <c r="Y101" s="104">
        <v>161.44999999999999</v>
      </c>
      <c r="Z101" s="104">
        <v>19.39</v>
      </c>
      <c r="AA101" s="105">
        <v>2545.88</v>
      </c>
      <c r="AB101" s="106">
        <v>5.8000000000000003E-2</v>
      </c>
      <c r="AC101" s="106">
        <v>169.43</v>
      </c>
      <c r="AD101" s="106">
        <v>19.899999999999999</v>
      </c>
      <c r="AE101" s="107">
        <v>2578.21</v>
      </c>
      <c r="AF101" s="108">
        <f t="shared" si="1"/>
        <v>104.94</v>
      </c>
      <c r="AG101" s="76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</row>
    <row r="102" spans="1:52" s="49" customFormat="1" ht="18.75">
      <c r="A102" s="71"/>
      <c r="B102" s="75"/>
      <c r="C102" s="67" t="s">
        <v>17</v>
      </c>
      <c r="D102" s="139">
        <v>49</v>
      </c>
      <c r="E102" s="77">
        <v>44183</v>
      </c>
      <c r="F102" s="141" t="s">
        <v>318</v>
      </c>
      <c r="G102" s="68" t="s">
        <v>25</v>
      </c>
      <c r="H102" s="183" t="s">
        <v>298</v>
      </c>
      <c r="I102" s="63" t="s">
        <v>11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03">
        <v>2.2800000000000001E-2</v>
      </c>
      <c r="Y102" s="104">
        <v>64.86</v>
      </c>
      <c r="Z102" s="104">
        <v>17.239999999999998</v>
      </c>
      <c r="AA102" s="105">
        <v>2088.58</v>
      </c>
      <c r="AB102" s="106">
        <v>2.4E-2</v>
      </c>
      <c r="AC102" s="106">
        <v>68.69</v>
      </c>
      <c r="AD102" s="106">
        <v>17.93</v>
      </c>
      <c r="AE102" s="107">
        <v>2115.1</v>
      </c>
      <c r="AF102" s="108">
        <f t="shared" si="1"/>
        <v>105.91</v>
      </c>
      <c r="AG102" s="76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</row>
    <row r="103" spans="1:52" s="49" customFormat="1" ht="37.5" customHeight="1">
      <c r="A103" s="71"/>
      <c r="B103" s="75"/>
      <c r="C103" s="67" t="s">
        <v>17</v>
      </c>
      <c r="D103" s="140"/>
      <c r="E103" s="77">
        <v>44183</v>
      </c>
      <c r="F103" s="142"/>
      <c r="G103" s="68" t="s">
        <v>25</v>
      </c>
      <c r="H103" s="183"/>
      <c r="I103" s="63" t="s">
        <v>12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14">
        <v>2.7400000000000001E-2</v>
      </c>
      <c r="Y103" s="104">
        <v>77.83</v>
      </c>
      <c r="Z103" s="112">
        <v>20.69</v>
      </c>
      <c r="AA103" s="112">
        <v>2506.3000000000002</v>
      </c>
      <c r="AB103" s="106">
        <v>2.4E-2</v>
      </c>
      <c r="AC103" s="106">
        <v>82.43</v>
      </c>
      <c r="AD103" s="106">
        <v>21.52</v>
      </c>
      <c r="AE103" s="107">
        <v>2538.12</v>
      </c>
      <c r="AF103" s="108">
        <f t="shared" si="1"/>
        <v>105.91</v>
      </c>
      <c r="AG103" s="76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</row>
    <row r="104" spans="1:52" s="49" customFormat="1" ht="18.75">
      <c r="A104" s="71"/>
      <c r="B104" s="75"/>
      <c r="C104" s="67" t="s">
        <v>17</v>
      </c>
      <c r="D104" s="139">
        <v>50</v>
      </c>
      <c r="E104" s="77">
        <v>44183</v>
      </c>
      <c r="F104" s="141" t="s">
        <v>318</v>
      </c>
      <c r="G104" s="68" t="s">
        <v>23</v>
      </c>
      <c r="H104" s="183" t="s">
        <v>299</v>
      </c>
      <c r="I104" s="63" t="s">
        <v>11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03">
        <v>3.95E-2</v>
      </c>
      <c r="Y104" s="104">
        <v>106.61</v>
      </c>
      <c r="Z104" s="112">
        <v>26.3</v>
      </c>
      <c r="AA104" s="105">
        <v>2033.19</v>
      </c>
      <c r="AB104" s="106">
        <v>4.1000000000000002E-2</v>
      </c>
      <c r="AC104" s="106">
        <v>111.77</v>
      </c>
      <c r="AD104" s="106">
        <v>27.35</v>
      </c>
      <c r="AE104" s="107">
        <v>2059.0100000000002</v>
      </c>
      <c r="AF104" s="108">
        <f t="shared" si="1"/>
        <v>104.84</v>
      </c>
      <c r="AG104" s="76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</row>
    <row r="105" spans="1:52" s="49" customFormat="1" ht="37.5" customHeight="1">
      <c r="A105" s="71"/>
      <c r="B105" s="75"/>
      <c r="C105" s="67" t="s">
        <v>17</v>
      </c>
      <c r="D105" s="140"/>
      <c r="E105" s="77">
        <v>44183</v>
      </c>
      <c r="F105" s="142"/>
      <c r="G105" s="68" t="s">
        <v>23</v>
      </c>
      <c r="H105" s="183"/>
      <c r="I105" s="63" t="s">
        <v>12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15">
        <v>4.7399999999999998E-2</v>
      </c>
      <c r="Y105" s="104">
        <v>127.93</v>
      </c>
      <c r="Z105" s="104">
        <v>31.56</v>
      </c>
      <c r="AA105" s="112">
        <v>2439.83</v>
      </c>
      <c r="AB105" s="106">
        <v>4.1000000000000002E-2</v>
      </c>
      <c r="AC105" s="106">
        <v>134.12</v>
      </c>
      <c r="AD105" s="106">
        <v>32.82</v>
      </c>
      <c r="AE105" s="107">
        <v>2470.81</v>
      </c>
      <c r="AF105" s="108">
        <f t="shared" si="1"/>
        <v>104.84</v>
      </c>
      <c r="AG105" s="76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</row>
    <row r="106" spans="1:52" s="49" customFormat="1" ht="18.75">
      <c r="A106" s="71"/>
      <c r="B106" s="75"/>
      <c r="C106" s="67" t="s">
        <v>17</v>
      </c>
      <c r="D106" s="139">
        <v>51</v>
      </c>
      <c r="E106" s="77">
        <v>44183</v>
      </c>
      <c r="F106" s="141" t="s">
        <v>318</v>
      </c>
      <c r="G106" s="68" t="s">
        <v>43</v>
      </c>
      <c r="H106" s="183" t="s">
        <v>300</v>
      </c>
      <c r="I106" s="63" t="s">
        <v>11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03">
        <v>3.8399999999999997E-2</v>
      </c>
      <c r="Y106" s="104">
        <v>104.71</v>
      </c>
      <c r="Z106" s="104">
        <v>24.11</v>
      </c>
      <c r="AA106" s="105">
        <v>2098.9699999999998</v>
      </c>
      <c r="AB106" s="106">
        <v>3.9899999999999998E-2</v>
      </c>
      <c r="AC106" s="106">
        <v>109.83</v>
      </c>
      <c r="AD106" s="106">
        <v>25.02</v>
      </c>
      <c r="AE106" s="107">
        <v>2125.63</v>
      </c>
      <c r="AF106" s="108">
        <f t="shared" si="1"/>
        <v>104.89</v>
      </c>
      <c r="AG106" s="76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</row>
    <row r="107" spans="1:52" s="49" customFormat="1" ht="36.75" customHeight="1">
      <c r="A107" s="71"/>
      <c r="B107" s="75"/>
      <c r="C107" s="67" t="s">
        <v>17</v>
      </c>
      <c r="D107" s="140"/>
      <c r="E107" s="77">
        <v>44183</v>
      </c>
      <c r="F107" s="142"/>
      <c r="G107" s="68" t="s">
        <v>43</v>
      </c>
      <c r="H107" s="183"/>
      <c r="I107" s="63" t="s">
        <v>12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03">
        <v>3.8399999999999997E-2</v>
      </c>
      <c r="Y107" s="104">
        <v>125.65</v>
      </c>
      <c r="Z107" s="104">
        <v>28.93</v>
      </c>
      <c r="AA107" s="105">
        <v>2518.7600000000002</v>
      </c>
      <c r="AB107" s="106">
        <v>3.9899999999999998E-2</v>
      </c>
      <c r="AC107" s="106">
        <v>131.80000000000001</v>
      </c>
      <c r="AD107" s="106">
        <v>30.02</v>
      </c>
      <c r="AE107" s="107">
        <v>2550.7600000000002</v>
      </c>
      <c r="AF107" s="108">
        <f t="shared" si="1"/>
        <v>104.89</v>
      </c>
      <c r="AG107" s="76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</row>
    <row r="108" spans="1:52" s="49" customFormat="1" ht="18.75">
      <c r="A108" s="71"/>
      <c r="B108" s="75"/>
      <c r="C108" s="67" t="s">
        <v>17</v>
      </c>
      <c r="D108" s="139">
        <v>52</v>
      </c>
      <c r="E108" s="77">
        <v>44183</v>
      </c>
      <c r="F108" s="141" t="s">
        <v>318</v>
      </c>
      <c r="G108" s="68" t="s">
        <v>92</v>
      </c>
      <c r="H108" s="183" t="s">
        <v>301</v>
      </c>
      <c r="I108" s="63" t="s">
        <v>11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03">
        <v>3.8300000000000001E-2</v>
      </c>
      <c r="Y108" s="104">
        <v>111.89</v>
      </c>
      <c r="Z108" s="104">
        <v>18.61</v>
      </c>
      <c r="AA108" s="105">
        <v>2435.38</v>
      </c>
      <c r="AB108" s="106">
        <v>3.9899999999999998E-2</v>
      </c>
      <c r="AC108" s="106">
        <v>117.47</v>
      </c>
      <c r="AD108" s="106">
        <v>19.059999999999999</v>
      </c>
      <c r="AE108" s="107">
        <v>2466.31</v>
      </c>
      <c r="AF108" s="108">
        <f t="shared" si="1"/>
        <v>104.99</v>
      </c>
      <c r="AG108" s="76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</row>
    <row r="109" spans="1:52" s="49" customFormat="1" ht="18.75">
      <c r="A109" s="71"/>
      <c r="B109" s="75"/>
      <c r="C109" s="67" t="s">
        <v>17</v>
      </c>
      <c r="D109" s="140"/>
      <c r="E109" s="77">
        <v>44183</v>
      </c>
      <c r="F109" s="142"/>
      <c r="G109" s="68" t="s">
        <v>92</v>
      </c>
      <c r="H109" s="183"/>
      <c r="I109" s="63" t="s">
        <v>12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03">
        <v>3.8300000000000001E-2</v>
      </c>
      <c r="Y109" s="104">
        <v>134.27000000000001</v>
      </c>
      <c r="Z109" s="104">
        <v>22.33</v>
      </c>
      <c r="AA109" s="105">
        <v>2922.46</v>
      </c>
      <c r="AB109" s="106">
        <v>3.9899999999999998E-2</v>
      </c>
      <c r="AC109" s="106">
        <v>140.96</v>
      </c>
      <c r="AD109" s="106">
        <v>22.87</v>
      </c>
      <c r="AE109" s="107">
        <v>2959.57</v>
      </c>
      <c r="AF109" s="108">
        <f t="shared" si="1"/>
        <v>104.98</v>
      </c>
      <c r="AG109" s="76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</row>
    <row r="110" spans="1:52" s="49" customFormat="1" ht="18.75">
      <c r="A110" s="71"/>
      <c r="B110" s="75"/>
      <c r="C110" s="67" t="s">
        <v>17</v>
      </c>
      <c r="D110" s="139">
        <v>53</v>
      </c>
      <c r="E110" s="77">
        <v>44183</v>
      </c>
      <c r="F110" s="141" t="s">
        <v>318</v>
      </c>
      <c r="G110" s="68" t="s">
        <v>92</v>
      </c>
      <c r="H110" s="201" t="s">
        <v>302</v>
      </c>
      <c r="I110" s="63" t="s">
        <v>11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03">
        <v>2.92E-2</v>
      </c>
      <c r="Y110" s="110">
        <v>67.819999999999993</v>
      </c>
      <c r="Z110" s="110">
        <v>18.61</v>
      </c>
      <c r="AA110" s="111">
        <v>1685.44</v>
      </c>
      <c r="AB110" s="106">
        <v>2.9399999999999999E-2</v>
      </c>
      <c r="AC110" s="106">
        <v>71.290000000000006</v>
      </c>
      <c r="AD110" s="106">
        <v>19.059999999999999</v>
      </c>
      <c r="AE110" s="107">
        <v>1776.45</v>
      </c>
      <c r="AF110" s="108">
        <f t="shared" si="1"/>
        <v>105.12</v>
      </c>
      <c r="AG110" s="76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</row>
    <row r="111" spans="1:52" s="49" customFormat="1" ht="52.5" customHeight="1">
      <c r="A111" s="71"/>
      <c r="B111" s="75"/>
      <c r="C111" s="67" t="s">
        <v>17</v>
      </c>
      <c r="D111" s="140"/>
      <c r="E111" s="77">
        <v>44183</v>
      </c>
      <c r="F111" s="142"/>
      <c r="G111" s="68" t="s">
        <v>92</v>
      </c>
      <c r="H111" s="201"/>
      <c r="I111" s="63" t="s">
        <v>12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03">
        <v>2.92E-2</v>
      </c>
      <c r="Y111" s="110">
        <v>81.38</v>
      </c>
      <c r="Z111" s="110">
        <v>22.33</v>
      </c>
      <c r="AA111" s="111">
        <v>2022.53</v>
      </c>
      <c r="AB111" s="106">
        <v>2.9399999999999999E-2</v>
      </c>
      <c r="AC111" s="106">
        <v>85.55</v>
      </c>
      <c r="AD111" s="106">
        <v>22.87</v>
      </c>
      <c r="AE111" s="107">
        <v>2131.7399999999998</v>
      </c>
      <c r="AF111" s="108">
        <f t="shared" si="1"/>
        <v>105.12</v>
      </c>
      <c r="AG111" s="76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</row>
    <row r="112" spans="1:52" s="49" customFormat="1" ht="18.75">
      <c r="A112" s="71"/>
      <c r="B112" s="75"/>
      <c r="C112" s="67" t="s">
        <v>17</v>
      </c>
      <c r="D112" s="139">
        <v>54</v>
      </c>
      <c r="E112" s="77">
        <v>44183</v>
      </c>
      <c r="F112" s="141" t="s">
        <v>318</v>
      </c>
      <c r="G112" s="68" t="s">
        <v>92</v>
      </c>
      <c r="H112" s="201" t="s">
        <v>303</v>
      </c>
      <c r="I112" s="63" t="s">
        <v>11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03">
        <v>3.9800000000000002E-2</v>
      </c>
      <c r="Y112" s="104">
        <v>85.45</v>
      </c>
      <c r="Z112" s="110">
        <v>18.61</v>
      </c>
      <c r="AA112" s="105">
        <v>1679.41</v>
      </c>
      <c r="AB112" s="106">
        <v>0.04</v>
      </c>
      <c r="AC112" s="106">
        <v>89.86</v>
      </c>
      <c r="AD112" s="106">
        <v>19.059999999999999</v>
      </c>
      <c r="AE112" s="107">
        <v>1770.1</v>
      </c>
      <c r="AF112" s="108">
        <f t="shared" si="1"/>
        <v>105.16</v>
      </c>
      <c r="AG112" s="76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</row>
    <row r="113" spans="1:52" s="49" customFormat="1" ht="18.75">
      <c r="A113" s="71"/>
      <c r="B113" s="75"/>
      <c r="C113" s="67" t="s">
        <v>17</v>
      </c>
      <c r="D113" s="140"/>
      <c r="E113" s="77">
        <v>44183</v>
      </c>
      <c r="F113" s="142"/>
      <c r="G113" s="68" t="s">
        <v>92</v>
      </c>
      <c r="H113" s="201"/>
      <c r="I113" s="63" t="s">
        <v>12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03">
        <v>3.9800000000000002E-2</v>
      </c>
      <c r="Y113" s="104">
        <v>102.54</v>
      </c>
      <c r="Z113" s="110">
        <v>22.33</v>
      </c>
      <c r="AA113" s="105">
        <v>2015.29</v>
      </c>
      <c r="AB113" s="106">
        <v>0.04</v>
      </c>
      <c r="AC113" s="106">
        <v>107.83</v>
      </c>
      <c r="AD113" s="106">
        <v>22.87</v>
      </c>
      <c r="AE113" s="107">
        <v>2124.12</v>
      </c>
      <c r="AF113" s="108">
        <f t="shared" si="1"/>
        <v>105.16</v>
      </c>
      <c r="AG113" s="76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</row>
    <row r="114" spans="1:52" s="49" customFormat="1" ht="56.25">
      <c r="A114" s="71"/>
      <c r="B114" s="75"/>
      <c r="C114" s="67" t="s">
        <v>17</v>
      </c>
      <c r="D114" s="128">
        <v>55</v>
      </c>
      <c r="E114" s="77">
        <v>44183</v>
      </c>
      <c r="F114" s="69" t="s">
        <v>318</v>
      </c>
      <c r="G114" s="68" t="s">
        <v>341</v>
      </c>
      <c r="H114" s="73" t="s">
        <v>304</v>
      </c>
      <c r="I114" s="63" t="s">
        <v>11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03">
        <v>6.062E-2</v>
      </c>
      <c r="Y114" s="104">
        <v>172.88</v>
      </c>
      <c r="Z114" s="112">
        <v>29.5</v>
      </c>
      <c r="AA114" s="105">
        <v>2365.2399999999998</v>
      </c>
      <c r="AB114" s="106">
        <v>6.2600000000000003E-2</v>
      </c>
      <c r="AC114" s="106">
        <v>180.55</v>
      </c>
      <c r="AD114" s="106">
        <v>30.61</v>
      </c>
      <c r="AE114" s="107">
        <v>2395.2800000000002</v>
      </c>
      <c r="AF114" s="108">
        <f t="shared" si="1"/>
        <v>104.44</v>
      </c>
      <c r="AG114" s="76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</row>
    <row r="115" spans="1:52" s="49" customFormat="1" ht="56.25">
      <c r="A115" s="71"/>
      <c r="B115" s="75"/>
      <c r="C115" s="67" t="s">
        <v>17</v>
      </c>
      <c r="D115" s="128">
        <v>56</v>
      </c>
      <c r="E115" s="77">
        <v>44183</v>
      </c>
      <c r="F115" s="69" t="s">
        <v>318</v>
      </c>
      <c r="G115" s="68" t="s">
        <v>92</v>
      </c>
      <c r="H115" s="73" t="s">
        <v>305</v>
      </c>
      <c r="I115" s="63" t="s">
        <v>11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03">
        <v>5.6300000000000003E-2</v>
      </c>
      <c r="Y115" s="104">
        <v>135.97</v>
      </c>
      <c r="Z115" s="104">
        <v>18.61</v>
      </c>
      <c r="AA115" s="105">
        <v>2084.58</v>
      </c>
      <c r="AB115" s="106">
        <v>5.8599999999999999E-2</v>
      </c>
      <c r="AC115" s="106">
        <v>142.77000000000001</v>
      </c>
      <c r="AD115" s="106">
        <v>19.059999999999999</v>
      </c>
      <c r="AE115" s="107">
        <v>2111.0500000000002</v>
      </c>
      <c r="AF115" s="108">
        <f t="shared" si="1"/>
        <v>105</v>
      </c>
      <c r="AG115" s="76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</row>
    <row r="116" spans="1:52" s="49" customFormat="1" ht="56.25">
      <c r="A116" s="71"/>
      <c r="B116" s="75"/>
      <c r="C116" s="67" t="s">
        <v>17</v>
      </c>
      <c r="D116" s="128">
        <v>57</v>
      </c>
      <c r="E116" s="77">
        <v>44183</v>
      </c>
      <c r="F116" s="69" t="s">
        <v>318</v>
      </c>
      <c r="G116" s="68" t="s">
        <v>321</v>
      </c>
      <c r="H116" s="72" t="s">
        <v>307</v>
      </c>
      <c r="I116" s="63" t="s">
        <v>11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03">
        <v>5.28E-2</v>
      </c>
      <c r="Y116" s="104">
        <v>145.79</v>
      </c>
      <c r="Z116" s="104">
        <v>20.91</v>
      </c>
      <c r="AA116" s="105">
        <v>2365.2399999999998</v>
      </c>
      <c r="AB116" s="106">
        <v>5.4699999999999999E-2</v>
      </c>
      <c r="AC116" s="106">
        <v>153.05000000000001</v>
      </c>
      <c r="AD116" s="106">
        <v>22.03</v>
      </c>
      <c r="AE116" s="107">
        <v>2395.2800000000002</v>
      </c>
      <c r="AF116" s="108">
        <f t="shared" si="1"/>
        <v>104.98</v>
      </c>
      <c r="AG116" s="76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</row>
    <row r="117" spans="1:52" s="49" customFormat="1" ht="56.25">
      <c r="A117" s="71"/>
      <c r="B117" s="75"/>
      <c r="C117" s="67" t="s">
        <v>17</v>
      </c>
      <c r="D117" s="128">
        <v>58</v>
      </c>
      <c r="E117" s="77">
        <v>44183</v>
      </c>
      <c r="F117" s="69" t="s">
        <v>318</v>
      </c>
      <c r="G117" s="68" t="s">
        <v>326</v>
      </c>
      <c r="H117" s="72" t="s">
        <v>308</v>
      </c>
      <c r="I117" s="63" t="s">
        <v>11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03">
        <v>4.7600000000000003E-2</v>
      </c>
      <c r="Y117" s="104">
        <v>136.02000000000001</v>
      </c>
      <c r="Z117" s="104">
        <v>23.43</v>
      </c>
      <c r="AA117" s="105">
        <v>2365.2399999999998</v>
      </c>
      <c r="AB117" s="106">
        <v>4.9500000000000002E-2</v>
      </c>
      <c r="AC117" s="106">
        <v>142.85</v>
      </c>
      <c r="AD117" s="106">
        <v>24.28</v>
      </c>
      <c r="AE117" s="107">
        <v>2395.2800000000002</v>
      </c>
      <c r="AF117" s="108">
        <f t="shared" si="1"/>
        <v>105.02</v>
      </c>
      <c r="AG117" s="76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</row>
    <row r="118" spans="1:52" s="49" customFormat="1" ht="18.75">
      <c r="A118" s="71"/>
      <c r="B118" s="75"/>
      <c r="C118" s="67" t="s">
        <v>17</v>
      </c>
      <c r="D118" s="139">
        <v>59</v>
      </c>
      <c r="E118" s="77">
        <v>44183</v>
      </c>
      <c r="F118" s="141" t="s">
        <v>319</v>
      </c>
      <c r="G118" s="68" t="s">
        <v>24</v>
      </c>
      <c r="H118" s="183" t="s">
        <v>317</v>
      </c>
      <c r="I118" s="63" t="s">
        <v>11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16">
        <v>4.4880000000000003E-2</v>
      </c>
      <c r="Y118" s="104">
        <v>85.82</v>
      </c>
      <c r="Z118" s="104">
        <v>12.32</v>
      </c>
      <c r="AA118" s="105">
        <v>1637.54</v>
      </c>
      <c r="AB118" s="106">
        <v>4.4600000000000001E-2</v>
      </c>
      <c r="AC118" s="106">
        <v>89.96</v>
      </c>
      <c r="AD118" s="106">
        <v>12.98</v>
      </c>
      <c r="AE118" s="107">
        <v>1725.97</v>
      </c>
      <c r="AF118" s="108">
        <f t="shared" si="1"/>
        <v>104.82</v>
      </c>
      <c r="AG118" s="76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</row>
    <row r="119" spans="1:52" s="49" customFormat="1" ht="18.75">
      <c r="A119" s="71"/>
      <c r="B119" s="75"/>
      <c r="C119" s="67" t="s">
        <v>17</v>
      </c>
      <c r="D119" s="140"/>
      <c r="E119" s="77">
        <v>44183</v>
      </c>
      <c r="F119" s="142"/>
      <c r="G119" s="68" t="s">
        <v>24</v>
      </c>
      <c r="H119" s="183"/>
      <c r="I119" s="63" t="s">
        <v>12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16">
        <v>4.4880000000000003E-2</v>
      </c>
      <c r="Y119" s="104">
        <v>102.98</v>
      </c>
      <c r="Z119" s="104">
        <v>14.78</v>
      </c>
      <c r="AA119" s="105">
        <v>1965.05</v>
      </c>
      <c r="AB119" s="106">
        <v>4.4600000000000001E-2</v>
      </c>
      <c r="AC119" s="106">
        <v>107.95</v>
      </c>
      <c r="AD119" s="106">
        <v>15.58</v>
      </c>
      <c r="AE119" s="107">
        <v>2071.16</v>
      </c>
      <c r="AF119" s="108">
        <f t="shared" si="1"/>
        <v>104.83</v>
      </c>
      <c r="AG119" s="76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</row>
    <row r="120" spans="1:52" s="49" customFormat="1" ht="37.5">
      <c r="A120" s="71"/>
      <c r="B120" s="75"/>
      <c r="C120" s="67" t="s">
        <v>17</v>
      </c>
      <c r="D120" s="128">
        <v>60</v>
      </c>
      <c r="E120" s="77">
        <v>44183</v>
      </c>
      <c r="F120" s="69" t="s">
        <v>320</v>
      </c>
      <c r="G120" s="68" t="s">
        <v>327</v>
      </c>
      <c r="H120" s="74" t="s">
        <v>309</v>
      </c>
      <c r="I120" s="136" t="s">
        <v>11</v>
      </c>
      <c r="J120" s="5"/>
      <c r="K120" s="5"/>
      <c r="L120" s="5"/>
      <c r="M120" s="5"/>
      <c r="N120" s="5"/>
      <c r="O120" s="5"/>
      <c r="P120" s="5"/>
      <c r="Q120" s="6"/>
      <c r="R120" s="6"/>
      <c r="S120" s="6"/>
      <c r="T120" s="6"/>
      <c r="U120" s="6"/>
      <c r="V120" s="6"/>
      <c r="W120" s="6"/>
      <c r="X120" s="106">
        <v>5.9990000000000002E-2</v>
      </c>
      <c r="Y120" s="106">
        <v>185.03</v>
      </c>
      <c r="Z120" s="106">
        <v>28.09</v>
      </c>
      <c r="AA120" s="106">
        <v>2616.16</v>
      </c>
      <c r="AB120" s="106">
        <v>5.9990000000000002E-2</v>
      </c>
      <c r="AC120" s="106">
        <v>186.14</v>
      </c>
      <c r="AD120" s="106">
        <v>29.2</v>
      </c>
      <c r="AE120" s="106">
        <v>2616.16</v>
      </c>
      <c r="AF120" s="108">
        <f t="shared" si="1"/>
        <v>100.6</v>
      </c>
      <c r="AG120" s="76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</row>
    <row r="121" spans="1:52" s="49" customFormat="1" ht="93.75">
      <c r="A121" s="71"/>
      <c r="B121" s="75"/>
      <c r="C121" s="67" t="s">
        <v>17</v>
      </c>
      <c r="D121" s="128">
        <v>61</v>
      </c>
      <c r="E121" s="77">
        <v>44183</v>
      </c>
      <c r="F121" s="69" t="s">
        <v>320</v>
      </c>
      <c r="G121" s="68" t="s">
        <v>23</v>
      </c>
      <c r="H121" s="74" t="s">
        <v>310</v>
      </c>
      <c r="I121" s="136" t="s">
        <v>11</v>
      </c>
      <c r="J121" s="5"/>
      <c r="K121" s="5"/>
      <c r="L121" s="5"/>
      <c r="M121" s="5"/>
      <c r="N121" s="5"/>
      <c r="O121" s="5"/>
      <c r="P121" s="5"/>
      <c r="Q121" s="6"/>
      <c r="R121" s="6"/>
      <c r="S121" s="6"/>
      <c r="T121" s="6"/>
      <c r="U121" s="6"/>
      <c r="V121" s="6"/>
      <c r="W121" s="6"/>
      <c r="X121" s="106">
        <v>6.3490000000000005E-2</v>
      </c>
      <c r="Y121" s="106">
        <v>166.1</v>
      </c>
      <c r="Z121" s="106">
        <v>0</v>
      </c>
      <c r="AA121" s="106">
        <v>2616.16</v>
      </c>
      <c r="AB121" s="106">
        <v>6.3490000000000005E-2</v>
      </c>
      <c r="AC121" s="106">
        <v>166.1</v>
      </c>
      <c r="AD121" s="106">
        <v>0</v>
      </c>
      <c r="AE121" s="106">
        <v>2616.16</v>
      </c>
      <c r="AF121" s="108">
        <f t="shared" si="1"/>
        <v>100</v>
      </c>
      <c r="AG121" s="76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</row>
    <row r="122" spans="1:52" s="49" customFormat="1" ht="56.25">
      <c r="A122" s="71"/>
      <c r="B122" s="75"/>
      <c r="C122" s="67" t="s">
        <v>17</v>
      </c>
      <c r="D122" s="128">
        <v>62</v>
      </c>
      <c r="E122" s="77">
        <v>44183</v>
      </c>
      <c r="F122" s="69" t="s">
        <v>320</v>
      </c>
      <c r="G122" s="68" t="s">
        <v>333</v>
      </c>
      <c r="H122" s="74" t="s">
        <v>311</v>
      </c>
      <c r="I122" s="136" t="s">
        <v>11</v>
      </c>
      <c r="J122" s="5"/>
      <c r="K122" s="5"/>
      <c r="L122" s="5"/>
      <c r="M122" s="5"/>
      <c r="N122" s="5"/>
      <c r="O122" s="5"/>
      <c r="P122" s="5"/>
      <c r="Q122" s="6"/>
      <c r="R122" s="6"/>
      <c r="S122" s="6"/>
      <c r="T122" s="6"/>
      <c r="U122" s="6"/>
      <c r="V122" s="6"/>
      <c r="W122" s="6"/>
      <c r="X122" s="106">
        <v>6.4490000000000006E-2</v>
      </c>
      <c r="Y122" s="106">
        <v>198.05</v>
      </c>
      <c r="Z122" s="106">
        <v>29.33</v>
      </c>
      <c r="AA122" s="106">
        <v>2616.16</v>
      </c>
      <c r="AB122" s="106">
        <v>6.4490000000000006E-2</v>
      </c>
      <c r="AC122" s="106">
        <v>199.09</v>
      </c>
      <c r="AD122" s="106">
        <v>30.37</v>
      </c>
      <c r="AE122" s="106">
        <v>2616.16</v>
      </c>
      <c r="AF122" s="108">
        <f t="shared" si="1"/>
        <v>100.53</v>
      </c>
      <c r="AG122" s="76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</row>
    <row r="123" spans="1:52" s="49" customFormat="1" ht="56.25">
      <c r="A123" s="71"/>
      <c r="B123" s="75"/>
      <c r="C123" s="67" t="s">
        <v>17</v>
      </c>
      <c r="D123" s="128">
        <v>63</v>
      </c>
      <c r="E123" s="77">
        <v>44183</v>
      </c>
      <c r="F123" s="69" t="s">
        <v>320</v>
      </c>
      <c r="G123" s="68" t="s">
        <v>332</v>
      </c>
      <c r="H123" s="74" t="s">
        <v>312</v>
      </c>
      <c r="I123" s="136" t="s">
        <v>11</v>
      </c>
      <c r="J123" s="5"/>
      <c r="K123" s="5"/>
      <c r="L123" s="5"/>
      <c r="M123" s="5"/>
      <c r="N123" s="5"/>
      <c r="O123" s="5"/>
      <c r="P123" s="5"/>
      <c r="Q123" s="6"/>
      <c r="R123" s="6"/>
      <c r="S123" s="6"/>
      <c r="T123" s="6"/>
      <c r="U123" s="6"/>
      <c r="V123" s="6"/>
      <c r="W123" s="6"/>
      <c r="X123" s="106">
        <v>6.2489999999999997E-2</v>
      </c>
      <c r="Y123" s="106">
        <v>192.81</v>
      </c>
      <c r="Z123" s="106">
        <v>29.33</v>
      </c>
      <c r="AA123" s="106">
        <v>2616.16</v>
      </c>
      <c r="AB123" s="106">
        <v>6.2489999999999997E-2</v>
      </c>
      <c r="AC123" s="106">
        <v>193.85</v>
      </c>
      <c r="AD123" s="106">
        <v>30.37</v>
      </c>
      <c r="AE123" s="106">
        <v>2616.16</v>
      </c>
      <c r="AF123" s="108">
        <f t="shared" si="1"/>
        <v>100.54</v>
      </c>
      <c r="AG123" s="76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</row>
    <row r="124" spans="1:52" s="49" customFormat="1" ht="48.75" customHeight="1">
      <c r="A124" s="71"/>
      <c r="B124" s="75"/>
      <c r="C124" s="67" t="s">
        <v>17</v>
      </c>
      <c r="D124" s="128">
        <v>64</v>
      </c>
      <c r="E124" s="77">
        <v>44183</v>
      </c>
      <c r="F124" s="69" t="s">
        <v>320</v>
      </c>
      <c r="G124" s="68" t="s">
        <v>92</v>
      </c>
      <c r="H124" s="74" t="s">
        <v>313</v>
      </c>
      <c r="I124" s="136" t="s">
        <v>11</v>
      </c>
      <c r="J124" s="5"/>
      <c r="K124" s="5"/>
      <c r="L124" s="5"/>
      <c r="M124" s="5"/>
      <c r="N124" s="5"/>
      <c r="O124" s="5"/>
      <c r="P124" s="5"/>
      <c r="Q124" s="6"/>
      <c r="R124" s="6"/>
      <c r="S124" s="6"/>
      <c r="T124" s="6"/>
      <c r="U124" s="6"/>
      <c r="V124" s="6"/>
      <c r="W124" s="6"/>
      <c r="X124" s="106">
        <v>6.2489999999999997E-2</v>
      </c>
      <c r="Y124" s="106">
        <v>162.69999999999999</v>
      </c>
      <c r="Z124" s="106">
        <v>18.61</v>
      </c>
      <c r="AA124" s="106">
        <v>2305.73</v>
      </c>
      <c r="AB124" s="106">
        <v>6.2489999999999997E-2</v>
      </c>
      <c r="AC124" s="106">
        <v>163.15</v>
      </c>
      <c r="AD124" s="106">
        <v>19.059999999999999</v>
      </c>
      <c r="AE124" s="106">
        <v>2305.73</v>
      </c>
      <c r="AF124" s="108">
        <f t="shared" si="1"/>
        <v>100.28</v>
      </c>
      <c r="AG124" s="76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</row>
    <row r="125" spans="1:52" s="49" customFormat="1" ht="37.5">
      <c r="A125" s="71"/>
      <c r="B125" s="75"/>
      <c r="C125" s="67" t="s">
        <v>17</v>
      </c>
      <c r="D125" s="128">
        <v>65</v>
      </c>
      <c r="E125" s="77">
        <v>44183</v>
      </c>
      <c r="F125" s="69" t="s">
        <v>320</v>
      </c>
      <c r="G125" s="68" t="s">
        <v>92</v>
      </c>
      <c r="H125" s="74" t="s">
        <v>314</v>
      </c>
      <c r="I125" s="136" t="s">
        <v>11</v>
      </c>
      <c r="J125" s="5"/>
      <c r="K125" s="5"/>
      <c r="L125" s="5"/>
      <c r="M125" s="5"/>
      <c r="N125" s="5"/>
      <c r="O125" s="5"/>
      <c r="P125" s="5"/>
      <c r="Q125" s="6"/>
      <c r="R125" s="6"/>
      <c r="S125" s="6"/>
      <c r="T125" s="6"/>
      <c r="U125" s="6"/>
      <c r="V125" s="6"/>
      <c r="W125" s="6"/>
      <c r="X125" s="106">
        <v>6.2489999999999997E-2</v>
      </c>
      <c r="Y125" s="106">
        <v>162.69999999999999</v>
      </c>
      <c r="Z125" s="106">
        <v>18.61</v>
      </c>
      <c r="AA125" s="106">
        <v>2305.73</v>
      </c>
      <c r="AB125" s="106">
        <v>6.2489999999999997E-2</v>
      </c>
      <c r="AC125" s="106">
        <v>163.15</v>
      </c>
      <c r="AD125" s="106">
        <v>19.059999999999999</v>
      </c>
      <c r="AE125" s="106">
        <v>2305.73</v>
      </c>
      <c r="AF125" s="108">
        <f t="shared" si="1"/>
        <v>100.28</v>
      </c>
      <c r="AG125" s="76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</row>
    <row r="126" spans="1:52" s="49" customFormat="1" ht="56.25">
      <c r="A126" s="71"/>
      <c r="B126" s="75"/>
      <c r="C126" s="67" t="s">
        <v>17</v>
      </c>
      <c r="D126" s="128">
        <v>66</v>
      </c>
      <c r="E126" s="77">
        <v>44183</v>
      </c>
      <c r="F126" s="69" t="s">
        <v>320</v>
      </c>
      <c r="G126" s="68" t="s">
        <v>92</v>
      </c>
      <c r="H126" s="74" t="s">
        <v>315</v>
      </c>
      <c r="I126" s="136" t="s">
        <v>11</v>
      </c>
      <c r="J126" s="5"/>
      <c r="K126" s="5"/>
      <c r="L126" s="5"/>
      <c r="M126" s="5"/>
      <c r="N126" s="5"/>
      <c r="O126" s="5"/>
      <c r="P126" s="5"/>
      <c r="Q126" s="6"/>
      <c r="R126" s="6"/>
      <c r="S126" s="6"/>
      <c r="T126" s="6"/>
      <c r="U126" s="6"/>
      <c r="V126" s="6"/>
      <c r="W126" s="6"/>
      <c r="X126" s="106">
        <v>6.7489999999999994E-2</v>
      </c>
      <c r="Y126" s="106">
        <v>174.22</v>
      </c>
      <c r="Z126" s="106">
        <v>18.61</v>
      </c>
      <c r="AA126" s="106">
        <v>2305.73</v>
      </c>
      <c r="AB126" s="106">
        <v>6.7489999999999994E-2</v>
      </c>
      <c r="AC126" s="106">
        <v>174.67</v>
      </c>
      <c r="AD126" s="106">
        <v>19.059999999999999</v>
      </c>
      <c r="AE126" s="106">
        <v>2305.73</v>
      </c>
      <c r="AF126" s="108">
        <f t="shared" si="1"/>
        <v>100.26</v>
      </c>
      <c r="AG126" s="76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</row>
    <row r="127" spans="1:52" s="49" customFormat="1" ht="56.25">
      <c r="A127" s="71"/>
      <c r="B127" s="75"/>
      <c r="C127" s="67" t="s">
        <v>17</v>
      </c>
      <c r="D127" s="128">
        <v>67</v>
      </c>
      <c r="E127" s="77">
        <v>44183</v>
      </c>
      <c r="F127" s="69" t="s">
        <v>320</v>
      </c>
      <c r="G127" s="68" t="s">
        <v>322</v>
      </c>
      <c r="H127" s="74" t="s">
        <v>316</v>
      </c>
      <c r="I127" s="136" t="s">
        <v>11</v>
      </c>
      <c r="J127" s="5"/>
      <c r="K127" s="5"/>
      <c r="L127" s="5"/>
      <c r="M127" s="5"/>
      <c r="N127" s="5"/>
      <c r="O127" s="5"/>
      <c r="P127" s="5"/>
      <c r="Q127" s="6"/>
      <c r="R127" s="6"/>
      <c r="S127" s="6"/>
      <c r="T127" s="6"/>
      <c r="U127" s="6"/>
      <c r="V127" s="6"/>
      <c r="W127" s="6"/>
      <c r="X127" s="106">
        <v>6.2990000000000004E-2</v>
      </c>
      <c r="Y127" s="106">
        <v>181.06</v>
      </c>
      <c r="Z127" s="106">
        <v>16.27</v>
      </c>
      <c r="AA127" s="106">
        <v>2616.16</v>
      </c>
      <c r="AB127" s="106">
        <v>6.2990000000000004E-2</v>
      </c>
      <c r="AC127" s="106">
        <v>181.62</v>
      </c>
      <c r="AD127" s="106">
        <v>16.829999999999998</v>
      </c>
      <c r="AE127" s="106">
        <v>2616.16</v>
      </c>
      <c r="AF127" s="108">
        <f t="shared" si="1"/>
        <v>100.31</v>
      </c>
      <c r="AG127" s="76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</row>
    <row r="128" spans="1:52" s="49" customFormat="1" ht="56.25">
      <c r="A128" s="71"/>
      <c r="B128" s="75"/>
      <c r="C128" s="67" t="s">
        <v>17</v>
      </c>
      <c r="D128" s="128">
        <v>68</v>
      </c>
      <c r="E128" s="77">
        <v>44183</v>
      </c>
      <c r="F128" s="69" t="s">
        <v>320</v>
      </c>
      <c r="G128" s="68" t="s">
        <v>23</v>
      </c>
      <c r="H128" s="74" t="s">
        <v>430</v>
      </c>
      <c r="I128" s="136" t="s">
        <v>11</v>
      </c>
      <c r="J128" s="5"/>
      <c r="K128" s="5"/>
      <c r="L128" s="5"/>
      <c r="M128" s="5"/>
      <c r="N128" s="5"/>
      <c r="O128" s="5"/>
      <c r="P128" s="5"/>
      <c r="Q128" s="6"/>
      <c r="R128" s="6"/>
      <c r="S128" s="6"/>
      <c r="T128" s="6"/>
      <c r="U128" s="6"/>
      <c r="V128" s="6"/>
      <c r="W128" s="6"/>
      <c r="X128" s="106">
        <v>6.3320000000000001E-2</v>
      </c>
      <c r="Y128" s="106">
        <v>170.19</v>
      </c>
      <c r="Z128" s="106">
        <v>24.19</v>
      </c>
      <c r="AA128" s="106">
        <v>2305.73</v>
      </c>
      <c r="AB128" s="106">
        <v>6.3320000000000001E-2</v>
      </c>
      <c r="AC128" s="106">
        <v>171.14</v>
      </c>
      <c r="AD128" s="106">
        <v>25.14</v>
      </c>
      <c r="AE128" s="106">
        <v>2305.73</v>
      </c>
      <c r="AF128" s="108">
        <f t="shared" si="1"/>
        <v>100.56</v>
      </c>
      <c r="AG128" s="76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</row>
    <row r="129" spans="1:52" s="49" customFormat="1" ht="56.25">
      <c r="A129" s="130"/>
      <c r="B129" s="75"/>
      <c r="C129" s="131"/>
      <c r="D129" s="128">
        <v>69</v>
      </c>
      <c r="E129" s="77">
        <v>44232</v>
      </c>
      <c r="F129" s="132" t="s">
        <v>427</v>
      </c>
      <c r="G129" s="123" t="s">
        <v>339</v>
      </c>
      <c r="H129" s="74" t="s">
        <v>428</v>
      </c>
      <c r="I129" s="136" t="s">
        <v>11</v>
      </c>
      <c r="J129" s="5"/>
      <c r="K129" s="5"/>
      <c r="L129" s="5"/>
      <c r="M129" s="5"/>
      <c r="N129" s="5"/>
      <c r="O129" s="5"/>
      <c r="P129" s="5"/>
      <c r="Q129" s="6"/>
      <c r="R129" s="6"/>
      <c r="S129" s="6"/>
      <c r="T129" s="6"/>
      <c r="U129" s="6"/>
      <c r="V129" s="6"/>
      <c r="W129" s="6"/>
      <c r="X129" s="106"/>
      <c r="Y129" s="106">
        <v>168.61</v>
      </c>
      <c r="Z129" s="106">
        <v>24.5</v>
      </c>
      <c r="AA129" s="106">
        <v>2305.73</v>
      </c>
      <c r="AB129" s="106"/>
      <c r="AC129" s="106">
        <v>169.93</v>
      </c>
      <c r="AD129" s="106">
        <v>25.82</v>
      </c>
      <c r="AE129" s="106">
        <v>2305.73</v>
      </c>
      <c r="AF129" s="108">
        <f t="shared" si="1"/>
        <v>100.78</v>
      </c>
      <c r="AG129" s="76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</row>
    <row r="130" spans="1:52" s="49" customFormat="1" ht="56.25">
      <c r="A130" s="130"/>
      <c r="B130" s="75"/>
      <c r="C130" s="131"/>
      <c r="D130" s="128">
        <v>70</v>
      </c>
      <c r="E130" s="77">
        <v>44232</v>
      </c>
      <c r="F130" s="132" t="s">
        <v>427</v>
      </c>
      <c r="G130" s="123" t="s">
        <v>341</v>
      </c>
      <c r="H130" s="74" t="s">
        <v>429</v>
      </c>
      <c r="I130" s="136" t="s">
        <v>11</v>
      </c>
      <c r="J130" s="5"/>
      <c r="K130" s="5"/>
      <c r="L130" s="5"/>
      <c r="M130" s="5"/>
      <c r="N130" s="5"/>
      <c r="O130" s="5"/>
      <c r="P130" s="5"/>
      <c r="Q130" s="6"/>
      <c r="R130" s="6"/>
      <c r="S130" s="6"/>
      <c r="T130" s="6"/>
      <c r="U130" s="6"/>
      <c r="V130" s="6"/>
      <c r="W130" s="6"/>
      <c r="X130" s="106"/>
      <c r="Y130" s="106">
        <v>179.93</v>
      </c>
      <c r="Z130" s="106">
        <v>29.5</v>
      </c>
      <c r="AA130" s="106">
        <v>2616.16</v>
      </c>
      <c r="AB130" s="106"/>
      <c r="AC130" s="106">
        <v>181.04</v>
      </c>
      <c r="AD130" s="106">
        <v>30.61</v>
      </c>
      <c r="AE130" s="106">
        <v>2616.16</v>
      </c>
      <c r="AF130" s="108">
        <f t="shared" si="1"/>
        <v>100.62</v>
      </c>
      <c r="AG130" s="76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</row>
    <row r="131" spans="1:52" s="49" customFormat="1" ht="56.25">
      <c r="A131" s="130"/>
      <c r="B131" s="75"/>
      <c r="C131" s="131"/>
      <c r="D131" s="128">
        <v>71</v>
      </c>
      <c r="E131" s="77">
        <v>44232</v>
      </c>
      <c r="F131" s="132" t="s">
        <v>427</v>
      </c>
      <c r="G131" s="123" t="s">
        <v>23</v>
      </c>
      <c r="H131" s="135" t="s">
        <v>431</v>
      </c>
      <c r="I131" s="136" t="s">
        <v>11</v>
      </c>
      <c r="J131" s="5"/>
      <c r="K131" s="5"/>
      <c r="L131" s="5"/>
      <c r="M131" s="5"/>
      <c r="N131" s="5"/>
      <c r="O131" s="5"/>
      <c r="P131" s="5"/>
      <c r="Q131" s="6"/>
      <c r="R131" s="6"/>
      <c r="S131" s="6"/>
      <c r="T131" s="6"/>
      <c r="U131" s="6"/>
      <c r="V131" s="6"/>
      <c r="W131" s="6"/>
      <c r="X131" s="106"/>
      <c r="Y131" s="106">
        <v>186.16</v>
      </c>
      <c r="Z131" s="106">
        <v>22.65</v>
      </c>
      <c r="AA131" s="106">
        <v>2616.16</v>
      </c>
      <c r="AB131" s="106"/>
      <c r="AC131" s="106">
        <v>187.33</v>
      </c>
      <c r="AD131" s="106">
        <v>23.82</v>
      </c>
      <c r="AE131" s="106">
        <v>2616.16</v>
      </c>
      <c r="AF131" s="108">
        <f t="shared" si="1"/>
        <v>100.63</v>
      </c>
      <c r="AG131" s="76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</row>
    <row r="132" spans="1:52" s="49" customFormat="1" ht="56.25">
      <c r="A132" s="130"/>
      <c r="B132" s="75"/>
      <c r="C132" s="131"/>
      <c r="D132" s="128">
        <v>72</v>
      </c>
      <c r="E132" s="77">
        <v>44253</v>
      </c>
      <c r="F132" s="132" t="s">
        <v>432</v>
      </c>
      <c r="G132" s="123" t="s">
        <v>339</v>
      </c>
      <c r="H132" s="74" t="s">
        <v>433</v>
      </c>
      <c r="I132" s="136" t="s">
        <v>11</v>
      </c>
      <c r="J132" s="5"/>
      <c r="K132" s="5"/>
      <c r="L132" s="5"/>
      <c r="M132" s="5"/>
      <c r="N132" s="5"/>
      <c r="O132" s="5"/>
      <c r="P132" s="5"/>
      <c r="Q132" s="6"/>
      <c r="R132" s="6"/>
      <c r="S132" s="6"/>
      <c r="T132" s="6"/>
      <c r="U132" s="6"/>
      <c r="V132" s="6"/>
      <c r="W132" s="6"/>
      <c r="X132" s="106"/>
      <c r="Y132" s="106">
        <v>168.61</v>
      </c>
      <c r="Z132" s="106">
        <v>24.5</v>
      </c>
      <c r="AA132" s="107">
        <v>2305.73</v>
      </c>
      <c r="AB132" s="106"/>
      <c r="AC132" s="106">
        <v>169.93</v>
      </c>
      <c r="AD132" s="106">
        <v>25.82</v>
      </c>
      <c r="AE132" s="107">
        <v>2305.73</v>
      </c>
      <c r="AF132" s="108">
        <f t="shared" si="1"/>
        <v>100.78</v>
      </c>
      <c r="AG132" s="76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</row>
    <row r="133" spans="1:52" s="49" customFormat="1" ht="54.75" customHeight="1">
      <c r="A133" s="130"/>
      <c r="B133" s="75"/>
      <c r="C133" s="131"/>
      <c r="D133" s="128">
        <v>73</v>
      </c>
      <c r="E133" s="77">
        <v>44253</v>
      </c>
      <c r="F133" s="132" t="s">
        <v>432</v>
      </c>
      <c r="G133" s="123" t="s">
        <v>337</v>
      </c>
      <c r="H133" s="74" t="s">
        <v>434</v>
      </c>
      <c r="I133" s="136" t="s">
        <v>11</v>
      </c>
      <c r="J133" s="5"/>
      <c r="K133" s="5"/>
      <c r="L133" s="5"/>
      <c r="M133" s="5"/>
      <c r="N133" s="5"/>
      <c r="O133" s="5"/>
      <c r="P133" s="5"/>
      <c r="Q133" s="6"/>
      <c r="R133" s="6"/>
      <c r="S133" s="6"/>
      <c r="T133" s="6"/>
      <c r="U133" s="6"/>
      <c r="V133" s="6"/>
      <c r="W133" s="6"/>
      <c r="X133" s="106"/>
      <c r="Y133" s="106">
        <v>186.04</v>
      </c>
      <c r="Z133" s="106">
        <v>22.53</v>
      </c>
      <c r="AA133" s="107">
        <v>2616.16</v>
      </c>
      <c r="AB133" s="106"/>
      <c r="AC133" s="106">
        <v>186.64</v>
      </c>
      <c r="AD133" s="106">
        <v>23.13</v>
      </c>
      <c r="AE133" s="107">
        <v>2616.16</v>
      </c>
      <c r="AF133" s="108">
        <f t="shared" si="1"/>
        <v>100.32</v>
      </c>
      <c r="AG133" s="76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</row>
    <row r="134" spans="1:52" s="49" customFormat="1" ht="56.25">
      <c r="A134" s="130"/>
      <c r="B134" s="75"/>
      <c r="C134" s="131"/>
      <c r="D134" s="128">
        <v>74</v>
      </c>
      <c r="E134" s="77">
        <v>44253</v>
      </c>
      <c r="F134" s="132" t="s">
        <v>432</v>
      </c>
      <c r="G134" s="123" t="s">
        <v>335</v>
      </c>
      <c r="H134" s="74" t="s">
        <v>435</v>
      </c>
      <c r="I134" s="136" t="s">
        <v>11</v>
      </c>
      <c r="J134" s="5"/>
      <c r="K134" s="5"/>
      <c r="L134" s="5"/>
      <c r="M134" s="5"/>
      <c r="N134" s="5"/>
      <c r="O134" s="5"/>
      <c r="P134" s="5"/>
      <c r="Q134" s="6"/>
      <c r="R134" s="6"/>
      <c r="S134" s="6"/>
      <c r="T134" s="6"/>
      <c r="U134" s="6"/>
      <c r="V134" s="6"/>
      <c r="W134" s="6"/>
      <c r="X134" s="106"/>
      <c r="Y134" s="106">
        <v>163.51</v>
      </c>
      <c r="Z134" s="106">
        <v>0</v>
      </c>
      <c r="AA134" s="107">
        <v>2616.16</v>
      </c>
      <c r="AB134" s="106"/>
      <c r="AC134" s="106">
        <v>163.51</v>
      </c>
      <c r="AD134" s="106">
        <v>0</v>
      </c>
      <c r="AE134" s="107">
        <v>2616.16</v>
      </c>
      <c r="AF134" s="108">
        <f t="shared" si="1"/>
        <v>100</v>
      </c>
      <c r="AG134" s="76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</row>
    <row r="135" spans="1:52" s="49" customFormat="1" ht="56.25">
      <c r="A135" s="130"/>
      <c r="B135" s="75"/>
      <c r="C135" s="131"/>
      <c r="D135" s="128">
        <v>75</v>
      </c>
      <c r="E135" s="77">
        <v>44253</v>
      </c>
      <c r="F135" s="132" t="s">
        <v>432</v>
      </c>
      <c r="G135" s="123" t="s">
        <v>23</v>
      </c>
      <c r="H135" s="74" t="s">
        <v>436</v>
      </c>
      <c r="I135" s="136" t="s">
        <v>11</v>
      </c>
      <c r="J135" s="5"/>
      <c r="K135" s="5"/>
      <c r="L135" s="5"/>
      <c r="M135" s="5"/>
      <c r="N135" s="5"/>
      <c r="O135" s="5"/>
      <c r="P135" s="5"/>
      <c r="Q135" s="6"/>
      <c r="R135" s="6"/>
      <c r="S135" s="6"/>
      <c r="T135" s="6"/>
      <c r="U135" s="6"/>
      <c r="V135" s="6"/>
      <c r="W135" s="6"/>
      <c r="X135" s="106"/>
      <c r="Y135" s="106">
        <v>156.77000000000001</v>
      </c>
      <c r="Z135" s="106">
        <v>24.19</v>
      </c>
      <c r="AA135" s="107">
        <v>2305.73</v>
      </c>
      <c r="AB135" s="106"/>
      <c r="AC135" s="106">
        <v>157.72</v>
      </c>
      <c r="AD135" s="106">
        <v>25.14</v>
      </c>
      <c r="AE135" s="107">
        <v>2305.73</v>
      </c>
      <c r="AF135" s="108">
        <f t="shared" si="1"/>
        <v>100.61</v>
      </c>
      <c r="AG135" s="76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 s="49" customFormat="1" ht="37.5">
      <c r="A136" s="130"/>
      <c r="B136" s="75"/>
      <c r="C136" s="131"/>
      <c r="D136" s="128">
        <v>76</v>
      </c>
      <c r="E136" s="77">
        <v>44253</v>
      </c>
      <c r="F136" s="132" t="s">
        <v>432</v>
      </c>
      <c r="G136" s="123" t="s">
        <v>92</v>
      </c>
      <c r="H136" s="74" t="s">
        <v>437</v>
      </c>
      <c r="I136" s="136" t="s">
        <v>11</v>
      </c>
      <c r="J136" s="5"/>
      <c r="K136" s="5"/>
      <c r="L136" s="5"/>
      <c r="M136" s="5"/>
      <c r="N136" s="5"/>
      <c r="O136" s="5"/>
      <c r="P136" s="5"/>
      <c r="Q136" s="6"/>
      <c r="R136" s="6"/>
      <c r="S136" s="6"/>
      <c r="T136" s="6"/>
      <c r="U136" s="6"/>
      <c r="V136" s="6"/>
      <c r="W136" s="6"/>
      <c r="X136" s="106"/>
      <c r="Y136" s="131">
        <v>148.9</v>
      </c>
      <c r="Z136" s="106">
        <v>18.61</v>
      </c>
      <c r="AA136" s="107">
        <v>2084.58</v>
      </c>
      <c r="AB136" s="106"/>
      <c r="AC136" s="106">
        <v>153.91</v>
      </c>
      <c r="AD136" s="106">
        <v>19.059999999999999</v>
      </c>
      <c r="AE136" s="107">
        <v>2157.54</v>
      </c>
      <c r="AF136" s="108">
        <f t="shared" si="1"/>
        <v>103.36</v>
      </c>
      <c r="AG136" s="76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</row>
    <row r="137" spans="1:52" s="49" customFormat="1" ht="75">
      <c r="A137" s="130"/>
      <c r="B137" s="75"/>
      <c r="C137" s="131"/>
      <c r="D137" s="128">
        <v>77</v>
      </c>
      <c r="E137" s="77">
        <v>44253</v>
      </c>
      <c r="F137" s="132" t="s">
        <v>432</v>
      </c>
      <c r="G137" s="123" t="s">
        <v>23</v>
      </c>
      <c r="H137" s="74" t="s">
        <v>438</v>
      </c>
      <c r="I137" s="136" t="s">
        <v>11</v>
      </c>
      <c r="J137" s="5"/>
      <c r="K137" s="5"/>
      <c r="L137" s="5"/>
      <c r="M137" s="5"/>
      <c r="N137" s="5"/>
      <c r="O137" s="5"/>
      <c r="P137" s="5"/>
      <c r="Q137" s="6"/>
      <c r="R137" s="6"/>
      <c r="S137" s="6"/>
      <c r="T137" s="6"/>
      <c r="U137" s="6"/>
      <c r="V137" s="6"/>
      <c r="W137" s="6"/>
      <c r="X137" s="106"/>
      <c r="Y137" s="106">
        <v>144.11000000000001</v>
      </c>
      <c r="Z137" s="106">
        <v>0</v>
      </c>
      <c r="AA137" s="107">
        <v>2305.73</v>
      </c>
      <c r="AB137" s="106"/>
      <c r="AC137" s="106">
        <v>144.11000000000001</v>
      </c>
      <c r="AD137" s="106">
        <v>0</v>
      </c>
      <c r="AE137" s="107">
        <v>2305.73</v>
      </c>
      <c r="AF137" s="108">
        <f t="shared" si="1"/>
        <v>100</v>
      </c>
      <c r="AG137" s="76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</row>
    <row r="138" spans="1:52" s="49" customFormat="1" ht="37.5">
      <c r="A138" s="130"/>
      <c r="B138" s="75"/>
      <c r="C138" s="131"/>
      <c r="D138" s="128">
        <v>78</v>
      </c>
      <c r="E138" s="77">
        <v>44253</v>
      </c>
      <c r="F138" s="132" t="s">
        <v>432</v>
      </c>
      <c r="G138" s="123" t="s">
        <v>92</v>
      </c>
      <c r="H138" s="74" t="s">
        <v>439</v>
      </c>
      <c r="I138" s="136" t="s">
        <v>11</v>
      </c>
      <c r="J138" s="5"/>
      <c r="K138" s="5"/>
      <c r="L138" s="5"/>
      <c r="M138" s="5"/>
      <c r="N138" s="5"/>
      <c r="O138" s="5"/>
      <c r="P138" s="5"/>
      <c r="Q138" s="6"/>
      <c r="R138" s="6"/>
      <c r="S138" s="6"/>
      <c r="T138" s="6"/>
      <c r="U138" s="6"/>
      <c r="V138" s="6"/>
      <c r="W138" s="6"/>
      <c r="X138" s="106"/>
      <c r="Y138" s="106">
        <v>162.63</v>
      </c>
      <c r="Z138" s="106">
        <v>18.52</v>
      </c>
      <c r="AA138" s="107">
        <v>2305.73</v>
      </c>
      <c r="AB138" s="106"/>
      <c r="AC138" s="106">
        <v>163.44</v>
      </c>
      <c r="AD138" s="106">
        <v>19.329999999999998</v>
      </c>
      <c r="AE138" s="107">
        <v>2305.73</v>
      </c>
      <c r="AF138" s="108">
        <f t="shared" si="1"/>
        <v>100.5</v>
      </c>
      <c r="AG138" s="76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</row>
    <row r="139" spans="1:52" s="49" customFormat="1" ht="37.5">
      <c r="A139" s="130"/>
      <c r="B139" s="75"/>
      <c r="C139" s="131"/>
      <c r="D139" s="128">
        <v>79</v>
      </c>
      <c r="E139" s="77">
        <v>44253</v>
      </c>
      <c r="F139" s="132" t="s">
        <v>432</v>
      </c>
      <c r="G139" s="123" t="s">
        <v>92</v>
      </c>
      <c r="H139" s="74" t="s">
        <v>440</v>
      </c>
      <c r="I139" s="136" t="s">
        <v>11</v>
      </c>
      <c r="J139" s="5"/>
      <c r="K139" s="5"/>
      <c r="L139" s="5"/>
      <c r="M139" s="5"/>
      <c r="N139" s="5"/>
      <c r="O139" s="5"/>
      <c r="P139" s="5"/>
      <c r="Q139" s="6"/>
      <c r="R139" s="6"/>
      <c r="S139" s="6"/>
      <c r="T139" s="6"/>
      <c r="U139" s="6"/>
      <c r="V139" s="6"/>
      <c r="W139" s="6"/>
      <c r="X139" s="106"/>
      <c r="Y139" s="106">
        <v>162.72</v>
      </c>
      <c r="Z139" s="106">
        <v>18.61</v>
      </c>
      <c r="AA139" s="107">
        <v>2305.73</v>
      </c>
      <c r="AB139" s="106"/>
      <c r="AC139" s="106">
        <v>163.16999999999999</v>
      </c>
      <c r="AD139" s="106">
        <v>19.059999999999999</v>
      </c>
      <c r="AE139" s="107">
        <v>2305.73</v>
      </c>
      <c r="AF139" s="108">
        <f t="shared" si="1"/>
        <v>100.28</v>
      </c>
      <c r="AG139" s="76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</row>
    <row r="140" spans="1:52" s="49" customFormat="1" ht="56.25">
      <c r="A140" s="130"/>
      <c r="B140" s="75"/>
      <c r="C140" s="131"/>
      <c r="D140" s="128">
        <v>80</v>
      </c>
      <c r="E140" s="77">
        <v>44274</v>
      </c>
      <c r="F140" s="132" t="s">
        <v>441</v>
      </c>
      <c r="G140" s="123" t="s">
        <v>326</v>
      </c>
      <c r="H140" s="74" t="s">
        <v>442</v>
      </c>
      <c r="I140" s="136" t="s">
        <v>11</v>
      </c>
      <c r="J140" s="5"/>
      <c r="K140" s="5"/>
      <c r="L140" s="5"/>
      <c r="M140" s="5"/>
      <c r="N140" s="5"/>
      <c r="O140" s="5"/>
      <c r="P140" s="5"/>
      <c r="Q140" s="6"/>
      <c r="R140" s="6"/>
      <c r="S140" s="6"/>
      <c r="T140" s="6"/>
      <c r="U140" s="6"/>
      <c r="V140" s="6"/>
      <c r="W140" s="6"/>
      <c r="X140" s="106"/>
      <c r="Y140" s="106">
        <v>186.94</v>
      </c>
      <c r="Z140" s="106">
        <v>23.43</v>
      </c>
      <c r="AA140" s="107">
        <v>2616.16</v>
      </c>
      <c r="AB140" s="106"/>
      <c r="AC140" s="106">
        <v>187.79</v>
      </c>
      <c r="AD140" s="106">
        <v>24.28</v>
      </c>
      <c r="AE140" s="107">
        <v>2616.16</v>
      </c>
      <c r="AF140" s="108">
        <f t="shared" si="1"/>
        <v>100.45</v>
      </c>
      <c r="AG140" s="76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</row>
    <row r="141" spans="1:52" s="49" customFormat="1" ht="37.5">
      <c r="A141" s="130"/>
      <c r="B141" s="75"/>
      <c r="C141" s="131"/>
      <c r="D141" s="128">
        <v>81</v>
      </c>
      <c r="E141" s="77">
        <v>44274</v>
      </c>
      <c r="F141" s="132" t="s">
        <v>441</v>
      </c>
      <c r="G141" s="123" t="s">
        <v>92</v>
      </c>
      <c r="H141" s="74" t="s">
        <v>443</v>
      </c>
      <c r="I141" s="136" t="s">
        <v>11</v>
      </c>
      <c r="J141" s="5"/>
      <c r="K141" s="5"/>
      <c r="L141" s="5"/>
      <c r="M141" s="5"/>
      <c r="N141" s="5"/>
      <c r="O141" s="5"/>
      <c r="P141" s="5"/>
      <c r="Q141" s="6"/>
      <c r="R141" s="6"/>
      <c r="S141" s="6"/>
      <c r="T141" s="6"/>
      <c r="U141" s="6"/>
      <c r="V141" s="6"/>
      <c r="W141" s="6"/>
      <c r="X141" s="106"/>
      <c r="Y141" s="106">
        <v>165.25</v>
      </c>
      <c r="Z141" s="106">
        <v>18.61</v>
      </c>
      <c r="AA141" s="107">
        <v>2305.73</v>
      </c>
      <c r="AB141" s="106"/>
      <c r="AC141" s="108">
        <v>165.7</v>
      </c>
      <c r="AD141" s="106">
        <v>19.059999999999999</v>
      </c>
      <c r="AE141" s="107">
        <v>2305.73</v>
      </c>
      <c r="AF141" s="108">
        <f t="shared" si="1"/>
        <v>100.27</v>
      </c>
      <c r="AG141" s="76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</row>
    <row r="142" spans="1:52" s="49" customFormat="1" ht="112.5">
      <c r="A142" s="130"/>
      <c r="B142" s="75"/>
      <c r="C142" s="131"/>
      <c r="D142" s="128">
        <v>82</v>
      </c>
      <c r="E142" s="77">
        <v>44274</v>
      </c>
      <c r="F142" s="132" t="s">
        <v>441</v>
      </c>
      <c r="G142" s="123" t="s">
        <v>92</v>
      </c>
      <c r="H142" s="74" t="s">
        <v>444</v>
      </c>
      <c r="I142" s="136" t="s">
        <v>11</v>
      </c>
      <c r="J142" s="5"/>
      <c r="K142" s="5"/>
      <c r="L142" s="5"/>
      <c r="M142" s="5"/>
      <c r="N142" s="5"/>
      <c r="O142" s="5"/>
      <c r="P142" s="5"/>
      <c r="Q142" s="6"/>
      <c r="R142" s="6"/>
      <c r="S142" s="6"/>
      <c r="T142" s="6"/>
      <c r="U142" s="6"/>
      <c r="V142" s="6"/>
      <c r="W142" s="6"/>
      <c r="X142" s="106"/>
      <c r="Y142" s="106">
        <v>162.72</v>
      </c>
      <c r="Z142" s="106">
        <v>18.61</v>
      </c>
      <c r="AA142" s="107">
        <v>2305.73</v>
      </c>
      <c r="AB142" s="106"/>
      <c r="AC142" s="106">
        <v>163.16999999999999</v>
      </c>
      <c r="AD142" s="106">
        <v>19.059999999999999</v>
      </c>
      <c r="AE142" s="107">
        <v>2305.73</v>
      </c>
      <c r="AF142" s="108">
        <f t="shared" si="1"/>
        <v>100.28</v>
      </c>
      <c r="AG142" s="76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</row>
    <row r="143" spans="1:52" s="49" customFormat="1" ht="37.5">
      <c r="A143" s="130"/>
      <c r="B143" s="75"/>
      <c r="C143" s="131"/>
      <c r="D143" s="128">
        <v>83</v>
      </c>
      <c r="E143" s="77">
        <v>44274</v>
      </c>
      <c r="F143" s="132" t="s">
        <v>441</v>
      </c>
      <c r="G143" s="123" t="s">
        <v>92</v>
      </c>
      <c r="H143" s="74" t="s">
        <v>445</v>
      </c>
      <c r="I143" s="136" t="s">
        <v>11</v>
      </c>
      <c r="J143" s="5"/>
      <c r="K143" s="5"/>
      <c r="L143" s="5"/>
      <c r="M143" s="5"/>
      <c r="N143" s="5"/>
      <c r="O143" s="5"/>
      <c r="P143" s="5"/>
      <c r="Q143" s="6"/>
      <c r="R143" s="6"/>
      <c r="S143" s="6"/>
      <c r="T143" s="6"/>
      <c r="U143" s="6"/>
      <c r="V143" s="6"/>
      <c r="W143" s="6"/>
      <c r="X143" s="106"/>
      <c r="Y143" s="106">
        <v>163.18</v>
      </c>
      <c r="Z143" s="106">
        <v>18.61</v>
      </c>
      <c r="AA143" s="107">
        <v>2305.73</v>
      </c>
      <c r="AB143" s="106"/>
      <c r="AC143" s="106">
        <v>163.63</v>
      </c>
      <c r="AD143" s="106">
        <v>19.059999999999999</v>
      </c>
      <c r="AE143" s="107">
        <v>2305.73</v>
      </c>
      <c r="AF143" s="108">
        <f t="shared" si="1"/>
        <v>100.28</v>
      </c>
      <c r="AG143" s="76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</row>
    <row r="144" spans="1:52" s="49" customFormat="1" ht="75">
      <c r="A144" s="130"/>
      <c r="B144" s="75"/>
      <c r="C144" s="131"/>
      <c r="D144" s="128">
        <v>84</v>
      </c>
      <c r="E144" s="77">
        <v>44274</v>
      </c>
      <c r="F144" s="132" t="s">
        <v>441</v>
      </c>
      <c r="G144" s="123" t="s">
        <v>321</v>
      </c>
      <c r="H144" s="74" t="s">
        <v>446</v>
      </c>
      <c r="I144" s="136" t="s">
        <v>11</v>
      </c>
      <c r="J144" s="5"/>
      <c r="K144" s="5"/>
      <c r="L144" s="5"/>
      <c r="M144" s="5"/>
      <c r="N144" s="5"/>
      <c r="O144" s="5"/>
      <c r="P144" s="5"/>
      <c r="Q144" s="6"/>
      <c r="R144" s="6"/>
      <c r="S144" s="6"/>
      <c r="T144" s="6"/>
      <c r="U144" s="6"/>
      <c r="V144" s="6"/>
      <c r="W144" s="6"/>
      <c r="X144" s="106"/>
      <c r="Y144" s="106">
        <v>190.96</v>
      </c>
      <c r="Z144" s="106">
        <v>20.91</v>
      </c>
      <c r="AA144" s="107">
        <v>2616.16</v>
      </c>
      <c r="AB144" s="106"/>
      <c r="AC144" s="106">
        <v>192.08</v>
      </c>
      <c r="AD144" s="106">
        <v>22.03</v>
      </c>
      <c r="AE144" s="107">
        <v>2616.16</v>
      </c>
      <c r="AF144" s="108">
        <f t="shared" si="1"/>
        <v>100.59</v>
      </c>
      <c r="AG144" s="76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</row>
    <row r="145" spans="1:52" s="49" customFormat="1" ht="75">
      <c r="A145" s="130"/>
      <c r="B145" s="75"/>
      <c r="C145" s="131"/>
      <c r="D145" s="128">
        <v>85</v>
      </c>
      <c r="E145" s="77">
        <v>44274</v>
      </c>
      <c r="F145" s="132" t="s">
        <v>441</v>
      </c>
      <c r="G145" s="123" t="s">
        <v>321</v>
      </c>
      <c r="H145" s="74" t="s">
        <v>447</v>
      </c>
      <c r="I145" s="136" t="s">
        <v>11</v>
      </c>
      <c r="J145" s="5"/>
      <c r="K145" s="5"/>
      <c r="L145" s="5"/>
      <c r="M145" s="5"/>
      <c r="N145" s="5"/>
      <c r="O145" s="5"/>
      <c r="P145" s="5"/>
      <c r="Q145" s="6"/>
      <c r="R145" s="6"/>
      <c r="S145" s="6"/>
      <c r="T145" s="6"/>
      <c r="U145" s="6"/>
      <c r="V145" s="6"/>
      <c r="W145" s="6"/>
      <c r="X145" s="106"/>
      <c r="Y145" s="106">
        <v>183.37</v>
      </c>
      <c r="Z145" s="106">
        <v>20.91</v>
      </c>
      <c r="AA145" s="107">
        <v>2616.16</v>
      </c>
      <c r="AB145" s="106"/>
      <c r="AC145" s="106">
        <v>184.49</v>
      </c>
      <c r="AD145" s="106">
        <v>22.03</v>
      </c>
      <c r="AE145" s="107">
        <v>2616.16</v>
      </c>
      <c r="AF145" s="108">
        <f t="shared" si="1"/>
        <v>100.61</v>
      </c>
      <c r="AG145" s="76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</row>
    <row r="146" spans="1:52" s="49" customFormat="1" ht="56.25">
      <c r="A146" s="130"/>
      <c r="B146" s="75"/>
      <c r="C146" s="131"/>
      <c r="D146" s="128">
        <v>86</v>
      </c>
      <c r="E146" s="77">
        <v>44274</v>
      </c>
      <c r="F146" s="132" t="s">
        <v>441</v>
      </c>
      <c r="G146" s="123" t="s">
        <v>449</v>
      </c>
      <c r="H146" s="74" t="s">
        <v>448</v>
      </c>
      <c r="I146" s="136" t="s">
        <v>11</v>
      </c>
      <c r="J146" s="5"/>
      <c r="K146" s="5"/>
      <c r="L146" s="5"/>
      <c r="M146" s="5"/>
      <c r="N146" s="5"/>
      <c r="O146" s="5"/>
      <c r="P146" s="5"/>
      <c r="Q146" s="6"/>
      <c r="R146" s="6"/>
      <c r="S146" s="6"/>
      <c r="T146" s="6"/>
      <c r="U146" s="6"/>
      <c r="V146" s="6"/>
      <c r="W146" s="6"/>
      <c r="X146" s="106"/>
      <c r="Y146" s="106">
        <v>196.79</v>
      </c>
      <c r="Z146" s="106">
        <v>33.28</v>
      </c>
      <c r="AA146" s="107">
        <v>2616.16</v>
      </c>
      <c r="AB146" s="106"/>
      <c r="AC146" s="106">
        <v>198.09</v>
      </c>
      <c r="AD146" s="106">
        <v>34.58</v>
      </c>
      <c r="AE146" s="107">
        <v>2616.16</v>
      </c>
      <c r="AF146" s="108">
        <f t="shared" si="1"/>
        <v>100.66</v>
      </c>
      <c r="AG146" s="76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</row>
    <row r="147" spans="1:52" s="49" customFormat="1" ht="56.25">
      <c r="A147" s="130"/>
      <c r="B147" s="75"/>
      <c r="C147" s="131"/>
      <c r="D147" s="128">
        <v>87</v>
      </c>
      <c r="E147" s="77">
        <v>44274</v>
      </c>
      <c r="F147" s="132" t="s">
        <v>441</v>
      </c>
      <c r="G147" s="123" t="s">
        <v>340</v>
      </c>
      <c r="H147" s="74" t="s">
        <v>450</v>
      </c>
      <c r="I147" s="136" t="s">
        <v>11</v>
      </c>
      <c r="J147" s="5"/>
      <c r="K147" s="5"/>
      <c r="L147" s="5"/>
      <c r="M147" s="5"/>
      <c r="N147" s="5"/>
      <c r="O147" s="5"/>
      <c r="P147" s="5"/>
      <c r="Q147" s="6"/>
      <c r="R147" s="6"/>
      <c r="S147" s="6"/>
      <c r="T147" s="6"/>
      <c r="U147" s="6"/>
      <c r="V147" s="6"/>
      <c r="W147" s="6"/>
      <c r="X147" s="106"/>
      <c r="Y147" s="106">
        <v>167.54</v>
      </c>
      <c r="Z147" s="106">
        <v>23.43</v>
      </c>
      <c r="AA147" s="107">
        <v>2305.73</v>
      </c>
      <c r="AB147" s="106"/>
      <c r="AC147" s="106">
        <v>168.81</v>
      </c>
      <c r="AD147" s="106">
        <v>24.7</v>
      </c>
      <c r="AE147" s="107">
        <v>2305.73</v>
      </c>
      <c r="AF147" s="108">
        <f t="shared" si="1"/>
        <v>100.76</v>
      </c>
      <c r="AG147" s="76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</row>
    <row r="148" spans="1:52" s="49" customFormat="1" ht="56.25">
      <c r="A148" s="130"/>
      <c r="B148" s="75"/>
      <c r="C148" s="131"/>
      <c r="D148" s="128">
        <v>88</v>
      </c>
      <c r="E148" s="77">
        <v>44307</v>
      </c>
      <c r="F148" s="132" t="s">
        <v>451</v>
      </c>
      <c r="G148" s="123" t="s">
        <v>338</v>
      </c>
      <c r="H148" s="74" t="s">
        <v>452</v>
      </c>
      <c r="I148" s="136" t="s">
        <v>11</v>
      </c>
      <c r="J148" s="5"/>
      <c r="K148" s="5"/>
      <c r="L148" s="5"/>
      <c r="M148" s="5"/>
      <c r="N148" s="5"/>
      <c r="O148" s="5"/>
      <c r="P148" s="5"/>
      <c r="Q148" s="6"/>
      <c r="R148" s="6"/>
      <c r="S148" s="6"/>
      <c r="T148" s="6"/>
      <c r="U148" s="6"/>
      <c r="V148" s="6"/>
      <c r="W148" s="6"/>
      <c r="X148" s="106"/>
      <c r="Y148" s="106">
        <v>198.84</v>
      </c>
      <c r="Z148" s="106">
        <v>26.7</v>
      </c>
      <c r="AA148" s="107">
        <v>2616.16</v>
      </c>
      <c r="AB148" s="106"/>
      <c r="AC148" s="106">
        <v>200.25</v>
      </c>
      <c r="AD148" s="106">
        <v>28.11</v>
      </c>
      <c r="AE148" s="107">
        <v>2616.16</v>
      </c>
      <c r="AF148" s="108">
        <f t="shared" si="1"/>
        <v>100.71</v>
      </c>
      <c r="AG148" s="76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</row>
    <row r="149" spans="1:52" s="49" customFormat="1" ht="18.75">
      <c r="A149" s="130"/>
      <c r="B149" s="75"/>
      <c r="C149" s="131"/>
      <c r="D149" s="139">
        <v>89</v>
      </c>
      <c r="E149" s="137">
        <v>44315</v>
      </c>
      <c r="F149" s="141" t="s">
        <v>453</v>
      </c>
      <c r="G149" s="123" t="s">
        <v>92</v>
      </c>
      <c r="H149" s="143" t="s">
        <v>454</v>
      </c>
      <c r="I149" s="18" t="s">
        <v>11</v>
      </c>
      <c r="J149" s="5"/>
      <c r="K149" s="5"/>
      <c r="L149" s="5"/>
      <c r="M149" s="5"/>
      <c r="N149" s="5"/>
      <c r="O149" s="5"/>
      <c r="P149" s="5"/>
      <c r="Q149" s="6"/>
      <c r="R149" s="6"/>
      <c r="S149" s="6"/>
      <c r="T149" s="6"/>
      <c r="U149" s="6"/>
      <c r="V149" s="6"/>
      <c r="W149" s="6"/>
      <c r="X149" s="106"/>
      <c r="Y149" s="106">
        <v>123.24</v>
      </c>
      <c r="Z149" s="106">
        <v>18.61</v>
      </c>
      <c r="AA149" s="107">
        <v>1709.78</v>
      </c>
      <c r="AB149" s="106"/>
      <c r="AC149" s="106">
        <v>129.76</v>
      </c>
      <c r="AD149" s="106">
        <v>19.059999999999999</v>
      </c>
      <c r="AE149" s="107">
        <v>1799.93</v>
      </c>
      <c r="AF149" s="108">
        <f t="shared" si="1"/>
        <v>105.29</v>
      </c>
      <c r="AG149" s="76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</row>
    <row r="150" spans="1:52" s="49" customFormat="1" ht="18.75">
      <c r="A150" s="130"/>
      <c r="B150" s="75"/>
      <c r="C150" s="131"/>
      <c r="D150" s="140"/>
      <c r="E150" s="138"/>
      <c r="F150" s="142"/>
      <c r="G150" s="123" t="s">
        <v>92</v>
      </c>
      <c r="H150" s="144"/>
      <c r="I150" s="18" t="s">
        <v>12</v>
      </c>
      <c r="J150" s="5"/>
      <c r="K150" s="5"/>
      <c r="L150" s="5"/>
      <c r="M150" s="5"/>
      <c r="N150" s="5"/>
      <c r="O150" s="5"/>
      <c r="P150" s="5"/>
      <c r="Q150" s="6"/>
      <c r="R150" s="6"/>
      <c r="S150" s="6"/>
      <c r="T150" s="6"/>
      <c r="U150" s="6"/>
      <c r="V150" s="6"/>
      <c r="W150" s="6"/>
      <c r="X150" s="106"/>
      <c r="Y150" s="106">
        <v>147.88999999999999</v>
      </c>
      <c r="Z150" s="106">
        <v>22.33</v>
      </c>
      <c r="AA150" s="107">
        <v>2051.7399999999998</v>
      </c>
      <c r="AB150" s="106"/>
      <c r="AC150" s="106">
        <v>155.71</v>
      </c>
      <c r="AD150" s="106">
        <v>22.87</v>
      </c>
      <c r="AE150" s="107">
        <v>2159.92</v>
      </c>
      <c r="AF150" s="108">
        <f t="shared" ref="AF150" si="2">AC150/Y150*100</f>
        <v>105.29</v>
      </c>
      <c r="AG150" s="76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</row>
    <row r="151" spans="1:52" ht="18.75">
      <c r="A151" s="178"/>
      <c r="B151" s="178" t="s">
        <v>29</v>
      </c>
      <c r="C151" s="179" t="s">
        <v>342</v>
      </c>
      <c r="D151" s="157">
        <v>90</v>
      </c>
      <c r="E151" s="77">
        <v>44183</v>
      </c>
      <c r="F151" s="180" t="s">
        <v>354</v>
      </c>
      <c r="G151" s="78" t="s">
        <v>13</v>
      </c>
      <c r="H151" s="163" t="s">
        <v>18</v>
      </c>
      <c r="I151" s="18" t="s">
        <v>11</v>
      </c>
      <c r="J151" s="27">
        <v>19.8</v>
      </c>
      <c r="K151" s="53">
        <v>1592.91</v>
      </c>
      <c r="L151" s="13">
        <v>130</v>
      </c>
      <c r="M151" s="29">
        <v>95.21</v>
      </c>
      <c r="N151" s="29">
        <v>20.94</v>
      </c>
      <c r="O151" s="29">
        <v>1815.9</v>
      </c>
      <c r="P151" s="60">
        <v>103.5</v>
      </c>
      <c r="Q151" s="30">
        <v>4.0899999999999999E-2</v>
      </c>
      <c r="R151" s="30">
        <v>4.0899999999999999E-2</v>
      </c>
      <c r="S151" s="30">
        <v>95.608800000000002</v>
      </c>
      <c r="T151" s="24">
        <v>100.28</v>
      </c>
      <c r="U151" s="24">
        <v>21.85</v>
      </c>
      <c r="V151" s="24">
        <v>1917.59</v>
      </c>
      <c r="W151" s="24">
        <f>T151/M151*100</f>
        <v>105.33</v>
      </c>
      <c r="X151" s="109">
        <f t="shared" ref="X151:X153" si="3">(T151-U151)/V151</f>
        <v>4.0899999999999999E-2</v>
      </c>
      <c r="Y151" s="106">
        <v>100.28</v>
      </c>
      <c r="Z151" s="106">
        <v>21.85</v>
      </c>
      <c r="AA151" s="106">
        <v>1917.59</v>
      </c>
      <c r="AB151" s="109">
        <f>X151</f>
        <v>4.0899999999999999E-2</v>
      </c>
      <c r="AC151" s="108">
        <f>AB151*AE151+AD151</f>
        <v>105.63</v>
      </c>
      <c r="AD151" s="106">
        <v>22.97</v>
      </c>
      <c r="AE151" s="106">
        <v>2021.14</v>
      </c>
      <c r="AF151" s="108">
        <f>AC151/Y151*100</f>
        <v>105.34</v>
      </c>
      <c r="AG151" s="57">
        <f>AB151</f>
        <v>0</v>
      </c>
      <c r="AH151" s="14">
        <f>(AG151*AJ151)+AI151</f>
        <v>23.8888</v>
      </c>
      <c r="AI151" s="14">
        <f>AD151*1.04</f>
        <v>23.8888</v>
      </c>
      <c r="AJ151" s="14"/>
      <c r="AK151" s="7">
        <f>AH151/AC151*100</f>
        <v>22.6</v>
      </c>
      <c r="AL151" s="7">
        <f>AG151</f>
        <v>0</v>
      </c>
      <c r="AM151" s="14">
        <f>(AL151*AO151)+AN151</f>
        <v>24.844352000000001</v>
      </c>
      <c r="AN151" s="14">
        <f>AI151*1.04</f>
        <v>24.844352000000001</v>
      </c>
      <c r="AO151" s="14"/>
      <c r="AP151" s="7">
        <f>AM151/AH151*100</f>
        <v>104</v>
      </c>
      <c r="AQ151" s="7">
        <f>AL151</f>
        <v>0</v>
      </c>
      <c r="AR151" s="14">
        <f>(AQ151*AT151)+AS151</f>
        <v>25.838126079999999</v>
      </c>
      <c r="AS151" s="14">
        <f t="shared" ref="AS151:AS154" si="4">AN151*1.04</f>
        <v>25.838126079999999</v>
      </c>
      <c r="AT151" s="14"/>
      <c r="AU151" s="7">
        <f>AR151/AM151*100</f>
        <v>104</v>
      </c>
      <c r="AV151" s="7">
        <f>AQ151</f>
        <v>0</v>
      </c>
      <c r="AW151" s="14">
        <f>(AV151*AY151)+AX151</f>
        <v>26.871651123199999</v>
      </c>
      <c r="AX151" s="14">
        <f t="shared" ref="AX151:AX154" si="5">AS151*1.04</f>
        <v>26.871651123199999</v>
      </c>
      <c r="AY151" s="14"/>
      <c r="AZ151" s="7">
        <f>AW151/AR151*100</f>
        <v>104</v>
      </c>
    </row>
    <row r="152" spans="1:52" ht="18.75">
      <c r="A152" s="178"/>
      <c r="B152" s="178"/>
      <c r="C152" s="179"/>
      <c r="D152" s="157"/>
      <c r="E152" s="77">
        <v>44183</v>
      </c>
      <c r="F152" s="180"/>
      <c r="G152" s="78" t="s">
        <v>13</v>
      </c>
      <c r="H152" s="163"/>
      <c r="I152" s="18" t="s">
        <v>12</v>
      </c>
      <c r="J152" s="53">
        <v>23.36</v>
      </c>
      <c r="K152" s="53">
        <v>1879.63</v>
      </c>
      <c r="L152" s="13">
        <v>130</v>
      </c>
      <c r="M152" s="29">
        <v>114.25</v>
      </c>
      <c r="N152" s="29">
        <v>25.13</v>
      </c>
      <c r="O152" s="29">
        <v>2179.08</v>
      </c>
      <c r="P152" s="60">
        <v>103.5</v>
      </c>
      <c r="Q152" s="30">
        <v>4.0899999999999999E-2</v>
      </c>
      <c r="R152" s="30">
        <v>4.0899999999999999E-2</v>
      </c>
      <c r="S152" s="30">
        <v>114.7264</v>
      </c>
      <c r="T152" s="24">
        <v>120.34</v>
      </c>
      <c r="U152" s="24">
        <v>26.22</v>
      </c>
      <c r="V152" s="24">
        <v>2301.11</v>
      </c>
      <c r="W152" s="24">
        <f t="shared" ref="W152:W154" si="6">T152/M152*100</f>
        <v>105.33</v>
      </c>
      <c r="X152" s="109"/>
      <c r="Y152" s="106">
        <v>120.34</v>
      </c>
      <c r="Z152" s="106">
        <v>26.22</v>
      </c>
      <c r="AA152" s="106">
        <v>2301.11</v>
      </c>
      <c r="AB152" s="109">
        <f>AB151</f>
        <v>4.0899999999999999E-2</v>
      </c>
      <c r="AC152" s="108">
        <f>AC151*1.2</f>
        <v>126.76</v>
      </c>
      <c r="AD152" s="108">
        <f>AD151*1.2</f>
        <v>27.56</v>
      </c>
      <c r="AE152" s="108">
        <f>AE151*1.2</f>
        <v>2425.37</v>
      </c>
      <c r="AF152" s="108">
        <f t="shared" ref="AF152:AF154" si="7">AC152/Y152*100</f>
        <v>105.33</v>
      </c>
      <c r="AG152" s="57">
        <f t="shared" ref="AG152:AG154" si="8">AB152</f>
        <v>0</v>
      </c>
      <c r="AH152" s="14">
        <f t="shared" ref="AH152:AH154" si="9">(AG152*AJ152)+AI152</f>
        <v>28.662400000000002</v>
      </c>
      <c r="AI152" s="14">
        <f t="shared" ref="AI152:AI154" si="10">AD152*1.04</f>
        <v>28.662400000000002</v>
      </c>
      <c r="AJ152" s="14"/>
      <c r="AK152" s="7">
        <f t="shared" ref="AK152:AK154" si="11">AH152/AC152*100</f>
        <v>22.6</v>
      </c>
      <c r="AL152" s="7">
        <f t="shared" ref="AL152:AL154" si="12">AG152</f>
        <v>0</v>
      </c>
      <c r="AM152" s="14">
        <f t="shared" ref="AM152:AM154" si="13">(AL152*AO152)+AN152</f>
        <v>29.808896000000001</v>
      </c>
      <c r="AN152" s="14">
        <f t="shared" ref="AN152:AN154" si="14">AI152*1.04</f>
        <v>29.808896000000001</v>
      </c>
      <c r="AO152" s="14"/>
      <c r="AP152" s="7">
        <f t="shared" ref="AP152:AP154" si="15">AM152/AH152*100</f>
        <v>104</v>
      </c>
      <c r="AQ152" s="7">
        <f t="shared" ref="AQ152:AQ154" si="16">AL152</f>
        <v>0</v>
      </c>
      <c r="AR152" s="14">
        <f t="shared" ref="AR152:AR154" si="17">(AQ152*AT152)+AS152</f>
        <v>31.001251839999998</v>
      </c>
      <c r="AS152" s="14">
        <f t="shared" si="4"/>
        <v>31.001251839999998</v>
      </c>
      <c r="AT152" s="14"/>
      <c r="AU152" s="7">
        <f t="shared" ref="AU152:AU154" si="18">AR152/AM152*100</f>
        <v>104</v>
      </c>
      <c r="AV152" s="7">
        <f t="shared" ref="AV152:AV154" si="19">AQ152</f>
        <v>0</v>
      </c>
      <c r="AW152" s="14">
        <f t="shared" ref="AW152:AW154" si="20">(AV152*AY152)+AX152</f>
        <v>32.241301913599997</v>
      </c>
      <c r="AX152" s="14">
        <f t="shared" si="5"/>
        <v>32.241301913599997</v>
      </c>
      <c r="AY152" s="14"/>
      <c r="AZ152" s="7">
        <f t="shared" ref="AZ152:AZ154" si="21">AW152/AR152*100</f>
        <v>104</v>
      </c>
    </row>
    <row r="153" spans="1:52" ht="18.75">
      <c r="A153" s="178"/>
      <c r="B153" s="178" t="s">
        <v>30</v>
      </c>
      <c r="C153" s="179" t="s">
        <v>342</v>
      </c>
      <c r="D153" s="157">
        <v>91</v>
      </c>
      <c r="E153" s="77">
        <v>44183</v>
      </c>
      <c r="F153" s="180" t="s">
        <v>355</v>
      </c>
      <c r="G153" s="78" t="s">
        <v>13</v>
      </c>
      <c r="H153" s="163" t="s">
        <v>19</v>
      </c>
      <c r="I153" s="18" t="s">
        <v>11</v>
      </c>
      <c r="J153" s="27">
        <v>19.8</v>
      </c>
      <c r="K153" s="53">
        <v>1267.68</v>
      </c>
      <c r="L153" s="13">
        <v>108.3</v>
      </c>
      <c r="M153" s="29">
        <v>99.71</v>
      </c>
      <c r="N153" s="29">
        <v>20.94</v>
      </c>
      <c r="O153" s="29">
        <v>1321.57</v>
      </c>
      <c r="P153" s="60">
        <v>103.2</v>
      </c>
      <c r="Q153" s="30">
        <v>5.96E-2</v>
      </c>
      <c r="R153" s="30"/>
      <c r="S153" s="30"/>
      <c r="T153" s="24">
        <v>103.37</v>
      </c>
      <c r="U153" s="24">
        <v>21.85</v>
      </c>
      <c r="V153" s="24">
        <v>1367.83</v>
      </c>
      <c r="W153" s="24">
        <f t="shared" si="6"/>
        <v>103.67</v>
      </c>
      <c r="X153" s="109">
        <f t="shared" si="3"/>
        <v>5.96E-2</v>
      </c>
      <c r="Y153" s="106">
        <v>103.37</v>
      </c>
      <c r="Z153" s="106">
        <v>21.85</v>
      </c>
      <c r="AA153" s="106">
        <v>1367.83</v>
      </c>
      <c r="AB153" s="106">
        <v>6.0699999999999997E-2</v>
      </c>
      <c r="AC153" s="108">
        <f>AB153*AE153+AD153</f>
        <v>108.41</v>
      </c>
      <c r="AD153" s="106">
        <v>22.97</v>
      </c>
      <c r="AE153" s="108">
        <v>1407.5</v>
      </c>
      <c r="AF153" s="108">
        <f t="shared" si="7"/>
        <v>104.88</v>
      </c>
      <c r="AG153" s="57">
        <f t="shared" si="8"/>
        <v>0.1</v>
      </c>
      <c r="AH153" s="14">
        <f t="shared" si="9"/>
        <v>23.8888</v>
      </c>
      <c r="AI153" s="14">
        <f t="shared" si="10"/>
        <v>23.8888</v>
      </c>
      <c r="AJ153" s="14"/>
      <c r="AK153" s="7">
        <f t="shared" si="11"/>
        <v>22</v>
      </c>
      <c r="AL153" s="7">
        <f t="shared" si="12"/>
        <v>0.1</v>
      </c>
      <c r="AM153" s="14">
        <f t="shared" si="13"/>
        <v>24.844352000000001</v>
      </c>
      <c r="AN153" s="14">
        <f t="shared" si="14"/>
        <v>24.844352000000001</v>
      </c>
      <c r="AO153" s="14"/>
      <c r="AP153" s="7">
        <f t="shared" si="15"/>
        <v>104</v>
      </c>
      <c r="AQ153" s="7">
        <f t="shared" si="16"/>
        <v>0.1</v>
      </c>
      <c r="AR153" s="14">
        <f t="shared" si="17"/>
        <v>25.838126079999999</v>
      </c>
      <c r="AS153" s="14">
        <f t="shared" si="4"/>
        <v>25.838126079999999</v>
      </c>
      <c r="AT153" s="14"/>
      <c r="AU153" s="7">
        <f t="shared" si="18"/>
        <v>104</v>
      </c>
      <c r="AV153" s="7">
        <f t="shared" si="19"/>
        <v>0.1</v>
      </c>
      <c r="AW153" s="14">
        <f t="shared" si="20"/>
        <v>26.871651123199999</v>
      </c>
      <c r="AX153" s="14">
        <f t="shared" si="5"/>
        <v>26.871651123199999</v>
      </c>
      <c r="AY153" s="14"/>
      <c r="AZ153" s="7">
        <f t="shared" si="21"/>
        <v>104</v>
      </c>
    </row>
    <row r="154" spans="1:52" ht="18.75">
      <c r="A154" s="178"/>
      <c r="B154" s="178"/>
      <c r="C154" s="179"/>
      <c r="D154" s="157"/>
      <c r="E154" s="77">
        <v>44183</v>
      </c>
      <c r="F154" s="180"/>
      <c r="G154" s="78" t="s">
        <v>13</v>
      </c>
      <c r="H154" s="163"/>
      <c r="I154" s="18" t="s">
        <v>12</v>
      </c>
      <c r="J154" s="53">
        <v>23.36</v>
      </c>
      <c r="K154" s="53">
        <v>1495.86</v>
      </c>
      <c r="L154" s="13">
        <v>108.3</v>
      </c>
      <c r="M154" s="29">
        <v>119.65</v>
      </c>
      <c r="N154" s="29">
        <v>25.13</v>
      </c>
      <c r="O154" s="29">
        <v>1585.88</v>
      </c>
      <c r="P154" s="60">
        <v>103.2</v>
      </c>
      <c r="Q154" s="30">
        <v>5.96E-2</v>
      </c>
      <c r="R154" s="30"/>
      <c r="S154" s="30"/>
      <c r="T154" s="24">
        <v>124.04</v>
      </c>
      <c r="U154" s="24">
        <v>26.22</v>
      </c>
      <c r="V154" s="24">
        <v>1641.4</v>
      </c>
      <c r="W154" s="24">
        <f t="shared" si="6"/>
        <v>103.67</v>
      </c>
      <c r="X154" s="109"/>
      <c r="Y154" s="106">
        <v>124.04</v>
      </c>
      <c r="Z154" s="106">
        <v>26.22</v>
      </c>
      <c r="AA154" s="106">
        <v>1641.4</v>
      </c>
      <c r="AB154" s="106">
        <f>AB153</f>
        <v>6.0699999999999997E-2</v>
      </c>
      <c r="AC154" s="108">
        <f>AC153*1.2</f>
        <v>130.09</v>
      </c>
      <c r="AD154" s="108">
        <f>AD153*1.2</f>
        <v>27.56</v>
      </c>
      <c r="AE154" s="108">
        <f>AE153*1.2</f>
        <v>1689</v>
      </c>
      <c r="AF154" s="108">
        <f t="shared" si="7"/>
        <v>104.88</v>
      </c>
      <c r="AG154" s="57">
        <f t="shared" si="8"/>
        <v>0.1</v>
      </c>
      <c r="AH154" s="14">
        <f t="shared" si="9"/>
        <v>28.662400000000002</v>
      </c>
      <c r="AI154" s="14">
        <f t="shared" si="10"/>
        <v>28.662400000000002</v>
      </c>
      <c r="AJ154" s="14"/>
      <c r="AK154" s="7">
        <f t="shared" si="11"/>
        <v>22</v>
      </c>
      <c r="AL154" s="7">
        <f t="shared" si="12"/>
        <v>0.1</v>
      </c>
      <c r="AM154" s="14">
        <f t="shared" si="13"/>
        <v>29.808896000000001</v>
      </c>
      <c r="AN154" s="14">
        <f t="shared" si="14"/>
        <v>29.808896000000001</v>
      </c>
      <c r="AO154" s="14"/>
      <c r="AP154" s="7">
        <f t="shared" si="15"/>
        <v>104</v>
      </c>
      <c r="AQ154" s="7">
        <f t="shared" si="16"/>
        <v>0.1</v>
      </c>
      <c r="AR154" s="14">
        <f t="shared" si="17"/>
        <v>31.001251839999998</v>
      </c>
      <c r="AS154" s="14">
        <f t="shared" si="4"/>
        <v>31.001251839999998</v>
      </c>
      <c r="AT154" s="14"/>
      <c r="AU154" s="7">
        <f t="shared" si="18"/>
        <v>104</v>
      </c>
      <c r="AV154" s="7">
        <f t="shared" si="19"/>
        <v>0.1</v>
      </c>
      <c r="AW154" s="14">
        <f t="shared" si="20"/>
        <v>32.241301913599997</v>
      </c>
      <c r="AX154" s="14">
        <f t="shared" si="5"/>
        <v>32.241301913599997</v>
      </c>
      <c r="AY154" s="14"/>
      <c r="AZ154" s="7">
        <f t="shared" si="21"/>
        <v>104</v>
      </c>
    </row>
    <row r="155" spans="1:52" ht="42.6" customHeight="1">
      <c r="A155" s="11"/>
      <c r="B155" s="184" t="s">
        <v>28</v>
      </c>
      <c r="C155" s="159" t="s">
        <v>343</v>
      </c>
      <c r="D155" s="157">
        <v>92</v>
      </c>
      <c r="E155" s="77">
        <v>44183</v>
      </c>
      <c r="F155" s="185" t="s">
        <v>372</v>
      </c>
      <c r="G155" s="78" t="s">
        <v>0</v>
      </c>
      <c r="H155" s="159" t="s">
        <v>248</v>
      </c>
      <c r="I155" s="51" t="s">
        <v>11</v>
      </c>
      <c r="J155" s="27">
        <v>17.73</v>
      </c>
      <c r="K155" s="27">
        <v>1888.35</v>
      </c>
      <c r="L155" s="13">
        <v>115</v>
      </c>
      <c r="M155" s="46">
        <v>144.58000000000001</v>
      </c>
      <c r="N155" s="46">
        <v>18.09</v>
      </c>
      <c r="O155" s="46">
        <v>2097.69</v>
      </c>
      <c r="P155" s="61">
        <v>101.8</v>
      </c>
      <c r="Q155" s="16">
        <v>6.0299999999999999E-2</v>
      </c>
      <c r="R155" s="16">
        <v>6.0299999999999999E-2</v>
      </c>
      <c r="S155" s="16">
        <v>147.53800000000001</v>
      </c>
      <c r="T155" s="47">
        <v>157.87</v>
      </c>
      <c r="U155" s="47">
        <v>22.33</v>
      </c>
      <c r="V155" s="47">
        <v>2137.88</v>
      </c>
      <c r="W155" s="47"/>
      <c r="X155" s="15">
        <f>(T155-U155)/V155</f>
        <v>6.3399999999999998E-2</v>
      </c>
      <c r="Y155" s="106">
        <v>157.87</v>
      </c>
      <c r="Z155" s="106">
        <v>22.33</v>
      </c>
      <c r="AA155" s="106">
        <v>2137.88</v>
      </c>
      <c r="AB155" s="109">
        <f>(AC155-AD155)/AE155</f>
        <v>6.3399999999999998E-2</v>
      </c>
      <c r="AC155" s="108">
        <v>162.34</v>
      </c>
      <c r="AD155" s="106">
        <v>22.87</v>
      </c>
      <c r="AE155" s="106">
        <v>2199.87</v>
      </c>
      <c r="AF155" s="108">
        <f t="shared" ref="AF155:AF169" si="22">AC155/Y155*100</f>
        <v>102.83</v>
      </c>
      <c r="AG155" s="58">
        <f t="shared" ref="AG155:AG162" si="23">AB155</f>
        <v>6.3399999999999998E-2</v>
      </c>
      <c r="AH155" s="48">
        <f t="shared" ref="AH155:AH168" si="24">(AG155*AJ155)+AI155</f>
        <v>168.07</v>
      </c>
      <c r="AI155" s="48">
        <f t="shared" ref="AI155:AI168" si="25">AD155*1.04</f>
        <v>23.78</v>
      </c>
      <c r="AJ155" s="14">
        <v>2275.84</v>
      </c>
      <c r="AK155" s="7">
        <f t="shared" ref="AK155:AK168" si="26">AH155/AC155*100</f>
        <v>103.5</v>
      </c>
      <c r="AL155" s="45">
        <f t="shared" ref="AL155:AL168" si="27">AG155</f>
        <v>6.3399999999999998E-2</v>
      </c>
      <c r="AM155" s="48">
        <f t="shared" ref="AM155:AM168" si="28">(AL155*AO155)+AN155</f>
        <v>173.35</v>
      </c>
      <c r="AN155" s="48">
        <f t="shared" ref="AN155:AN168" si="29">AI155*1.04</f>
        <v>24.73</v>
      </c>
      <c r="AO155" s="48">
        <v>2344.1999999999998</v>
      </c>
      <c r="AP155" s="7">
        <f t="shared" ref="AP155:AP168" si="30">AM155/AH155*100</f>
        <v>103.1</v>
      </c>
      <c r="AQ155" s="7">
        <f t="shared" ref="AQ155:AQ168" si="31">AL155</f>
        <v>0.1</v>
      </c>
      <c r="AR155" s="14">
        <f t="shared" ref="AR155:AR168" si="32">(AQ155*AT155)+AS155</f>
        <v>25.719200000000001</v>
      </c>
      <c r="AS155" s="14">
        <f t="shared" ref="AS155:AS166" si="33">AN155*1.04</f>
        <v>25.719200000000001</v>
      </c>
      <c r="AT155" s="17"/>
      <c r="AU155" s="7">
        <f t="shared" ref="AU155:AU168" si="34">AR155/AM155*100</f>
        <v>14.8</v>
      </c>
      <c r="AV155" s="7">
        <f t="shared" ref="AV155:AV168" si="35">AQ155</f>
        <v>0.1</v>
      </c>
      <c r="AW155" s="14">
        <f t="shared" ref="AW155:AW168" si="36">(AV155*AY155)+AX155</f>
        <v>26.747968</v>
      </c>
      <c r="AX155" s="14">
        <f t="shared" ref="AX155:AX166" si="37">AS155*1.04</f>
        <v>26.747968</v>
      </c>
      <c r="AY155" s="17"/>
      <c r="AZ155" s="7">
        <f t="shared" ref="AZ155:AZ168" si="38">AW155/AR155*100</f>
        <v>104</v>
      </c>
    </row>
    <row r="156" spans="1:52" ht="34.15" customHeight="1">
      <c r="A156" s="11"/>
      <c r="B156" s="184"/>
      <c r="C156" s="159"/>
      <c r="D156" s="157"/>
      <c r="E156" s="77">
        <v>44183</v>
      </c>
      <c r="F156" s="185"/>
      <c r="G156" s="78" t="s">
        <v>21</v>
      </c>
      <c r="H156" s="159"/>
      <c r="I156" s="51" t="s">
        <v>12</v>
      </c>
      <c r="J156" s="27">
        <v>20.92</v>
      </c>
      <c r="K156" s="27">
        <v>2228.25</v>
      </c>
      <c r="L156" s="13">
        <v>115</v>
      </c>
      <c r="M156" s="46">
        <v>173.5</v>
      </c>
      <c r="N156" s="46">
        <v>21.71</v>
      </c>
      <c r="O156" s="46">
        <v>2517.23</v>
      </c>
      <c r="P156" s="61">
        <v>101.8</v>
      </c>
      <c r="Q156" s="16">
        <v>6.0299999999999999E-2</v>
      </c>
      <c r="R156" s="16">
        <v>6.0299999999999999E-2</v>
      </c>
      <c r="S156" s="16">
        <v>177.04560000000001</v>
      </c>
      <c r="T156" s="47">
        <v>157.87</v>
      </c>
      <c r="U156" s="47">
        <v>22.33</v>
      </c>
      <c r="V156" s="47">
        <v>2137.88</v>
      </c>
      <c r="W156" s="47"/>
      <c r="X156" s="15">
        <f t="shared" ref="X156" si="39">(T156-U156)/V156</f>
        <v>6.3399999999999998E-2</v>
      </c>
      <c r="Y156" s="106">
        <v>157.87</v>
      </c>
      <c r="Z156" s="106">
        <v>22.33</v>
      </c>
      <c r="AA156" s="106">
        <v>2137.88</v>
      </c>
      <c r="AB156" s="109">
        <f>(AC156-AD156)/AE156</f>
        <v>6.3399999999999998E-2</v>
      </c>
      <c r="AC156" s="108">
        <v>162.34</v>
      </c>
      <c r="AD156" s="106">
        <v>22.87</v>
      </c>
      <c r="AE156" s="106">
        <v>2199.87</v>
      </c>
      <c r="AF156" s="108">
        <f t="shared" si="22"/>
        <v>102.83</v>
      </c>
      <c r="AG156" s="58">
        <f t="shared" si="23"/>
        <v>6.3399999999999998E-2</v>
      </c>
      <c r="AH156" s="48">
        <f t="shared" si="24"/>
        <v>168.07</v>
      </c>
      <c r="AI156" s="48">
        <f t="shared" si="25"/>
        <v>23.78</v>
      </c>
      <c r="AJ156" s="14">
        <v>2275.84</v>
      </c>
      <c r="AK156" s="7">
        <f t="shared" si="26"/>
        <v>103.5</v>
      </c>
      <c r="AL156" s="45">
        <f t="shared" si="27"/>
        <v>6.3399999999999998E-2</v>
      </c>
      <c r="AM156" s="48">
        <f t="shared" si="28"/>
        <v>173.35</v>
      </c>
      <c r="AN156" s="48">
        <f t="shared" si="29"/>
        <v>24.73</v>
      </c>
      <c r="AO156" s="48">
        <v>2344.1999999999998</v>
      </c>
      <c r="AP156" s="7">
        <f t="shared" si="30"/>
        <v>103.1</v>
      </c>
      <c r="AQ156" s="7">
        <f t="shared" si="31"/>
        <v>0.1</v>
      </c>
      <c r="AR156" s="14">
        <f t="shared" si="32"/>
        <v>25.719200000000001</v>
      </c>
      <c r="AS156" s="14">
        <f t="shared" si="33"/>
        <v>25.719200000000001</v>
      </c>
      <c r="AT156" s="17"/>
      <c r="AU156" s="7">
        <f t="shared" si="34"/>
        <v>14.8</v>
      </c>
      <c r="AV156" s="7">
        <f t="shared" si="35"/>
        <v>0.1</v>
      </c>
      <c r="AW156" s="14">
        <f t="shared" si="36"/>
        <v>26.747968</v>
      </c>
      <c r="AX156" s="14">
        <f t="shared" si="37"/>
        <v>26.747968</v>
      </c>
      <c r="AY156" s="17"/>
      <c r="AZ156" s="7">
        <f t="shared" si="38"/>
        <v>104</v>
      </c>
    </row>
    <row r="157" spans="1:52" ht="20.25" customHeight="1">
      <c r="B157" s="56" t="s">
        <v>36</v>
      </c>
      <c r="C157" s="54" t="s">
        <v>31</v>
      </c>
      <c r="D157" s="157">
        <v>93</v>
      </c>
      <c r="E157" s="77">
        <v>44183</v>
      </c>
      <c r="F157" s="158" t="s">
        <v>387</v>
      </c>
      <c r="G157" s="66" t="s">
        <v>35</v>
      </c>
      <c r="H157" s="159" t="s">
        <v>37</v>
      </c>
      <c r="I157" s="51" t="s">
        <v>11</v>
      </c>
      <c r="J157" s="52">
        <v>17.940000000000001</v>
      </c>
      <c r="K157" s="52">
        <v>1796.45</v>
      </c>
      <c r="L157" s="20">
        <v>103.56695156695157</v>
      </c>
      <c r="M157" s="29">
        <v>98.44</v>
      </c>
      <c r="N157" s="29">
        <v>18.89</v>
      </c>
      <c r="O157" s="29">
        <v>1959.36</v>
      </c>
      <c r="P157" s="62">
        <v>103.72424853261069</v>
      </c>
      <c r="Q157" s="31">
        <v>4.0602298978541007E-2</v>
      </c>
      <c r="R157" s="32" t="e">
        <v>#REF!</v>
      </c>
      <c r="S157" s="32"/>
      <c r="T157" s="24">
        <f>ROUND((M157-N157)/O157,4)*V157+U157</f>
        <v>99.29</v>
      </c>
      <c r="U157" s="29">
        <v>19.489999999999998</v>
      </c>
      <c r="V157" s="29">
        <v>1965.5</v>
      </c>
      <c r="W157" s="24">
        <f t="shared" ref="W157:W169" si="40">T157/M157*100</f>
        <v>100.86</v>
      </c>
      <c r="X157" s="109">
        <f t="shared" ref="X157:X171" si="41">ROUND((Y157-Z157)/AA157,4)</f>
        <v>4.0599999999999997E-2</v>
      </c>
      <c r="Y157" s="106">
        <v>99.29</v>
      </c>
      <c r="Z157" s="106">
        <v>19.489999999999998</v>
      </c>
      <c r="AA157" s="108">
        <v>1965.5</v>
      </c>
      <c r="AB157" s="109">
        <f t="shared" ref="AB157" si="42">ROUND((AC157-AD157)/AE157,4)</f>
        <v>4.1500000000000002E-2</v>
      </c>
      <c r="AC157" s="108">
        <v>104.24</v>
      </c>
      <c r="AD157" s="106">
        <v>20.309999999999999</v>
      </c>
      <c r="AE157" s="106">
        <v>2022.49</v>
      </c>
      <c r="AF157" s="108">
        <f t="shared" si="22"/>
        <v>104.99</v>
      </c>
      <c r="AG157" s="58">
        <f>ROUND((AC157-AD157)/AE157,4)</f>
        <v>4.1500000000000002E-2</v>
      </c>
      <c r="AH157" s="14">
        <f t="shared" si="24"/>
        <v>21.122399999999999</v>
      </c>
      <c r="AI157" s="14">
        <f t="shared" si="25"/>
        <v>21.122399999999999</v>
      </c>
      <c r="AJ157" s="17"/>
      <c r="AK157" s="7">
        <f t="shared" si="26"/>
        <v>20.3</v>
      </c>
      <c r="AL157" s="7">
        <f t="shared" si="27"/>
        <v>0</v>
      </c>
      <c r="AM157" s="14">
        <f t="shared" si="28"/>
        <v>21.967296000000001</v>
      </c>
      <c r="AN157" s="14">
        <f t="shared" si="29"/>
        <v>21.967296000000001</v>
      </c>
      <c r="AO157" s="17"/>
      <c r="AP157" s="7">
        <f t="shared" si="30"/>
        <v>104</v>
      </c>
      <c r="AQ157" s="7">
        <f t="shared" si="31"/>
        <v>0</v>
      </c>
      <c r="AR157" s="14">
        <f t="shared" si="32"/>
        <v>22.845987839999999</v>
      </c>
      <c r="AS157" s="14">
        <f t="shared" si="33"/>
        <v>22.845987839999999</v>
      </c>
      <c r="AT157" s="17"/>
      <c r="AU157" s="7">
        <f t="shared" si="34"/>
        <v>104</v>
      </c>
      <c r="AV157" s="7">
        <f t="shared" si="35"/>
        <v>0</v>
      </c>
      <c r="AW157" s="14">
        <f t="shared" si="36"/>
        <v>23.759827353599999</v>
      </c>
      <c r="AX157" s="14">
        <f t="shared" si="37"/>
        <v>23.759827353599999</v>
      </c>
      <c r="AY157" s="17"/>
      <c r="AZ157" s="7">
        <f t="shared" si="38"/>
        <v>104</v>
      </c>
    </row>
    <row r="158" spans="1:52" ht="20.25" customHeight="1">
      <c r="B158" s="56" t="s">
        <v>39</v>
      </c>
      <c r="C158" s="70" t="s">
        <v>31</v>
      </c>
      <c r="D158" s="157"/>
      <c r="E158" s="77">
        <v>44183</v>
      </c>
      <c r="F158" s="158"/>
      <c r="G158" s="66" t="s">
        <v>35</v>
      </c>
      <c r="H158" s="159"/>
      <c r="I158" s="51" t="s">
        <v>12</v>
      </c>
      <c r="J158" s="52">
        <v>21.17</v>
      </c>
      <c r="K158" s="52">
        <v>2119.81</v>
      </c>
      <c r="L158" s="20">
        <v>103.56349589570254</v>
      </c>
      <c r="M158" s="29">
        <v>118.13</v>
      </c>
      <c r="N158" s="29">
        <v>22.67</v>
      </c>
      <c r="O158" s="29">
        <v>2351.23</v>
      </c>
      <c r="P158" s="62">
        <v>103.72344725757048</v>
      </c>
      <c r="Q158" s="31">
        <v>4.06026955245989E-2</v>
      </c>
      <c r="R158" s="32" t="e">
        <v>#REF!</v>
      </c>
      <c r="S158" s="32"/>
      <c r="T158" s="29">
        <f>T157*1.2</f>
        <v>119.15</v>
      </c>
      <c r="U158" s="29">
        <f t="shared" ref="U158:V158" si="43">U157*1.2</f>
        <v>23.39</v>
      </c>
      <c r="V158" s="29">
        <f t="shared" si="43"/>
        <v>2358.6</v>
      </c>
      <c r="W158" s="24">
        <f t="shared" si="40"/>
        <v>100.86</v>
      </c>
      <c r="X158" s="109">
        <f t="shared" si="41"/>
        <v>4.0599999999999997E-2</v>
      </c>
      <c r="Y158" s="106">
        <v>119.15</v>
      </c>
      <c r="Z158" s="106">
        <v>23.39</v>
      </c>
      <c r="AA158" s="108">
        <v>2358.6</v>
      </c>
      <c r="AB158" s="109">
        <f t="shared" ref="AB158" si="44">ROUND((AC158-AD158)/AE158,4)</f>
        <v>4.1500000000000002E-2</v>
      </c>
      <c r="AC158" s="108">
        <v>125.09</v>
      </c>
      <c r="AD158" s="108">
        <v>24.37</v>
      </c>
      <c r="AE158" s="108">
        <v>2426.9899999999998</v>
      </c>
      <c r="AF158" s="108">
        <f t="shared" si="22"/>
        <v>104.99</v>
      </c>
      <c r="AG158" s="58">
        <f>ROUND((AC158-AD158)/AE158,4)</f>
        <v>4.1500000000000002E-2</v>
      </c>
      <c r="AH158" s="14">
        <f t="shared" si="24"/>
        <v>25.344799999999999</v>
      </c>
      <c r="AI158" s="14">
        <f t="shared" si="25"/>
        <v>25.344799999999999</v>
      </c>
      <c r="AJ158" s="17"/>
      <c r="AK158" s="7">
        <f t="shared" si="26"/>
        <v>20.3</v>
      </c>
      <c r="AL158" s="7">
        <f t="shared" si="27"/>
        <v>0</v>
      </c>
      <c r="AM158" s="14">
        <f t="shared" si="28"/>
        <v>26.358592000000002</v>
      </c>
      <c r="AN158" s="14">
        <f t="shared" si="29"/>
        <v>26.358592000000002</v>
      </c>
      <c r="AO158" s="17"/>
      <c r="AP158" s="7">
        <f t="shared" si="30"/>
        <v>104</v>
      </c>
      <c r="AQ158" s="7">
        <f t="shared" si="31"/>
        <v>0</v>
      </c>
      <c r="AR158" s="14">
        <f t="shared" si="32"/>
        <v>27.41293568</v>
      </c>
      <c r="AS158" s="14">
        <f t="shared" si="33"/>
        <v>27.41293568</v>
      </c>
      <c r="AT158" s="17"/>
      <c r="AU158" s="7">
        <f t="shared" si="34"/>
        <v>104</v>
      </c>
      <c r="AV158" s="7">
        <f t="shared" si="35"/>
        <v>0</v>
      </c>
      <c r="AW158" s="14">
        <f t="shared" si="36"/>
        <v>28.509453107199999</v>
      </c>
      <c r="AX158" s="14">
        <f t="shared" si="37"/>
        <v>28.509453107199999</v>
      </c>
      <c r="AY158" s="17"/>
      <c r="AZ158" s="7">
        <f t="shared" si="38"/>
        <v>104</v>
      </c>
    </row>
    <row r="159" spans="1:52" ht="20.25" customHeight="1">
      <c r="B159" s="56" t="s">
        <v>40</v>
      </c>
      <c r="C159" s="70" t="s">
        <v>31</v>
      </c>
      <c r="D159" s="157">
        <v>94</v>
      </c>
      <c r="E159" s="77">
        <v>44183</v>
      </c>
      <c r="F159" s="158" t="s">
        <v>388</v>
      </c>
      <c r="G159" s="66" t="s">
        <v>35</v>
      </c>
      <c r="H159" s="159" t="s">
        <v>202</v>
      </c>
      <c r="I159" s="51" t="s">
        <v>11</v>
      </c>
      <c r="J159" s="52">
        <v>20.92</v>
      </c>
      <c r="K159" s="52">
        <v>1786.07</v>
      </c>
      <c r="L159" s="20">
        <v>108.14409701581262</v>
      </c>
      <c r="M159" s="29">
        <v>99.9</v>
      </c>
      <c r="N159" s="29">
        <v>22.93</v>
      </c>
      <c r="O159" s="29">
        <v>1960.95</v>
      </c>
      <c r="P159" s="62">
        <v>103.91566428287626</v>
      </c>
      <c r="Q159" s="31">
        <v>3.9214588453979966E-2</v>
      </c>
      <c r="R159" s="32">
        <v>0.98749585660011696</v>
      </c>
      <c r="S159" s="32"/>
      <c r="T159" s="24">
        <f>T160/1.2</f>
        <v>101.52</v>
      </c>
      <c r="U159" s="29">
        <v>24.5</v>
      </c>
      <c r="V159" s="29">
        <v>1968.47</v>
      </c>
      <c r="W159" s="24">
        <f t="shared" si="40"/>
        <v>101.62</v>
      </c>
      <c r="X159" s="109">
        <f>ROUND((Y159-Z159)/AA159,4)</f>
        <v>3.9100000000000003E-2</v>
      </c>
      <c r="Y159" s="106">
        <v>101.52</v>
      </c>
      <c r="Z159" s="108">
        <v>24.5</v>
      </c>
      <c r="AA159" s="106">
        <v>1968.47</v>
      </c>
      <c r="AB159" s="109">
        <f>ROUND((AC159-AD159)/AE159,4)</f>
        <v>3.9699999999999999E-2</v>
      </c>
      <c r="AC159" s="108">
        <v>106.42</v>
      </c>
      <c r="AD159" s="106">
        <v>25.82</v>
      </c>
      <c r="AE159" s="106">
        <v>2031.02</v>
      </c>
      <c r="AF159" s="108">
        <f t="shared" si="22"/>
        <v>104.83</v>
      </c>
      <c r="AG159" s="58">
        <f>ROUND((AC159-AD159)/AE159,4)</f>
        <v>3.9699999999999999E-2</v>
      </c>
      <c r="AH159" s="14">
        <f t="shared" si="24"/>
        <v>26.852799999999998</v>
      </c>
      <c r="AI159" s="14">
        <f t="shared" si="25"/>
        <v>26.852799999999998</v>
      </c>
      <c r="AJ159" s="17"/>
      <c r="AK159" s="7">
        <f t="shared" si="26"/>
        <v>25.2</v>
      </c>
      <c r="AL159" s="7">
        <f t="shared" si="27"/>
        <v>0</v>
      </c>
      <c r="AM159" s="14">
        <f t="shared" si="28"/>
        <v>27.926912000000002</v>
      </c>
      <c r="AN159" s="14">
        <f t="shared" si="29"/>
        <v>27.926912000000002</v>
      </c>
      <c r="AO159" s="17"/>
      <c r="AP159" s="7">
        <f t="shared" si="30"/>
        <v>104</v>
      </c>
      <c r="AQ159" s="7">
        <f t="shared" si="31"/>
        <v>0</v>
      </c>
      <c r="AR159" s="14">
        <f t="shared" si="32"/>
        <v>29.043988479999999</v>
      </c>
      <c r="AS159" s="14">
        <f t="shared" si="33"/>
        <v>29.043988479999999</v>
      </c>
      <c r="AT159" s="17"/>
      <c r="AU159" s="7">
        <f t="shared" si="34"/>
        <v>104</v>
      </c>
      <c r="AV159" s="7">
        <f t="shared" si="35"/>
        <v>0</v>
      </c>
      <c r="AW159" s="14">
        <f t="shared" si="36"/>
        <v>30.205748019200001</v>
      </c>
      <c r="AX159" s="14">
        <f t="shared" si="37"/>
        <v>30.205748019200001</v>
      </c>
      <c r="AY159" s="17"/>
      <c r="AZ159" s="7">
        <f t="shared" si="38"/>
        <v>104</v>
      </c>
    </row>
    <row r="160" spans="1:52" ht="20.25" customHeight="1">
      <c r="B160" s="56" t="s">
        <v>41</v>
      </c>
      <c r="C160" s="70" t="s">
        <v>31</v>
      </c>
      <c r="D160" s="157"/>
      <c r="E160" s="77">
        <v>44183</v>
      </c>
      <c r="F160" s="158"/>
      <c r="G160" s="66" t="s">
        <v>35</v>
      </c>
      <c r="H160" s="159"/>
      <c r="I160" s="51" t="s">
        <v>12</v>
      </c>
      <c r="J160" s="52">
        <v>20.92</v>
      </c>
      <c r="K160" s="52">
        <v>2107.56</v>
      </c>
      <c r="L160" s="20">
        <v>108.14105793450881</v>
      </c>
      <c r="M160" s="29">
        <v>119.88</v>
      </c>
      <c r="N160" s="29">
        <v>22.93</v>
      </c>
      <c r="O160" s="29">
        <v>2353.14</v>
      </c>
      <c r="P160" s="62">
        <v>103.91340627981414</v>
      </c>
      <c r="Q160" s="31">
        <v>4.100001897929359E-2</v>
      </c>
      <c r="R160" s="32"/>
      <c r="S160" s="32"/>
      <c r="T160" s="24">
        <f>ROUND((M160-N160)/O160,4)*V160+U160</f>
        <v>121.82</v>
      </c>
      <c r="U160" s="29">
        <f>U159</f>
        <v>24.5</v>
      </c>
      <c r="V160" s="29">
        <f t="shared" ref="V160" si="45">V159*1.2</f>
        <v>2362.16</v>
      </c>
      <c r="W160" s="24">
        <f t="shared" si="40"/>
        <v>101.62</v>
      </c>
      <c r="X160" s="109">
        <f>ROUND((Y160-Z160)/AA160,4)</f>
        <v>4.1200000000000001E-2</v>
      </c>
      <c r="Y160" s="108">
        <v>121.82</v>
      </c>
      <c r="Z160" s="108">
        <v>24.5</v>
      </c>
      <c r="AA160" s="108">
        <v>2362.16</v>
      </c>
      <c r="AB160" s="109">
        <f>ROUND((AC160-AD160)/AE160,4)</f>
        <v>4.1799999999999997E-2</v>
      </c>
      <c r="AC160" s="108">
        <v>127.7</v>
      </c>
      <c r="AD160" s="108">
        <v>25.82</v>
      </c>
      <c r="AE160" s="108">
        <v>2437.2199999999998</v>
      </c>
      <c r="AF160" s="108">
        <f t="shared" si="22"/>
        <v>104.83</v>
      </c>
      <c r="AG160" s="58">
        <f t="shared" ref="AG160" si="46">ROUND((AC160-AD160)/AE160,4)</f>
        <v>4.1799999999999997E-2</v>
      </c>
      <c r="AH160" s="14">
        <f t="shared" si="24"/>
        <v>26.852799999999998</v>
      </c>
      <c r="AI160" s="14">
        <f t="shared" si="25"/>
        <v>26.852799999999998</v>
      </c>
      <c r="AJ160" s="17"/>
      <c r="AK160" s="7">
        <f t="shared" si="26"/>
        <v>21</v>
      </c>
      <c r="AL160" s="7">
        <f t="shared" si="27"/>
        <v>0</v>
      </c>
      <c r="AM160" s="14">
        <f t="shared" si="28"/>
        <v>27.926912000000002</v>
      </c>
      <c r="AN160" s="14">
        <f t="shared" si="29"/>
        <v>27.926912000000002</v>
      </c>
      <c r="AO160" s="17"/>
      <c r="AP160" s="7">
        <f t="shared" si="30"/>
        <v>104</v>
      </c>
      <c r="AQ160" s="7">
        <f t="shared" si="31"/>
        <v>0</v>
      </c>
      <c r="AR160" s="14">
        <f t="shared" si="32"/>
        <v>29.043988479999999</v>
      </c>
      <c r="AS160" s="14">
        <f t="shared" si="33"/>
        <v>29.043988479999999</v>
      </c>
      <c r="AT160" s="17"/>
      <c r="AU160" s="7">
        <f t="shared" si="34"/>
        <v>104</v>
      </c>
      <c r="AV160" s="7">
        <f t="shared" si="35"/>
        <v>0</v>
      </c>
      <c r="AW160" s="14">
        <f t="shared" si="36"/>
        <v>30.205748019200001</v>
      </c>
      <c r="AX160" s="14">
        <f t="shared" si="37"/>
        <v>30.205748019200001</v>
      </c>
      <c r="AY160" s="17"/>
      <c r="AZ160" s="7">
        <f t="shared" si="38"/>
        <v>104</v>
      </c>
    </row>
    <row r="161" spans="2:52" ht="20.25" customHeight="1">
      <c r="B161" s="56" t="s">
        <v>42</v>
      </c>
      <c r="C161" s="70" t="s">
        <v>342</v>
      </c>
      <c r="D161" s="157">
        <v>95</v>
      </c>
      <c r="E161" s="77">
        <v>44183</v>
      </c>
      <c r="F161" s="158" t="s">
        <v>358</v>
      </c>
      <c r="G161" s="66" t="s">
        <v>43</v>
      </c>
      <c r="H161" s="159" t="s">
        <v>44</v>
      </c>
      <c r="I161" s="51" t="s">
        <v>11</v>
      </c>
      <c r="J161" s="52">
        <v>25.76</v>
      </c>
      <c r="K161" s="52">
        <v>1733.29</v>
      </c>
      <c r="L161" s="20">
        <v>108.04752572268495</v>
      </c>
      <c r="M161" s="29">
        <v>95.86</v>
      </c>
      <c r="N161" s="29">
        <v>0</v>
      </c>
      <c r="O161" s="29">
        <v>1883.34</v>
      </c>
      <c r="P161" s="62">
        <v>103.71316975232074</v>
      </c>
      <c r="Q161" s="31">
        <v>5.0891656906807282E-2</v>
      </c>
      <c r="R161" s="32"/>
      <c r="S161" s="32"/>
      <c r="T161" s="24">
        <f>ROUND((M161-N161)/O161,4)*V161+U161</f>
        <v>97.34</v>
      </c>
      <c r="U161" s="29">
        <v>0</v>
      </c>
      <c r="V161" s="29">
        <v>1912.4219922111599</v>
      </c>
      <c r="W161" s="24">
        <f t="shared" si="40"/>
        <v>101.54</v>
      </c>
      <c r="X161" s="109">
        <f>ROUND((Y161-Z161)/AA161,4)</f>
        <v>5.0900000000000001E-2</v>
      </c>
      <c r="Y161" s="106">
        <v>97.34</v>
      </c>
      <c r="Z161" s="106">
        <v>0</v>
      </c>
      <c r="AA161" s="106">
        <v>1912.42</v>
      </c>
      <c r="AB161" s="106">
        <v>5.1900000000000002E-2</v>
      </c>
      <c r="AC161" s="108">
        <f>AE161*AB161</f>
        <v>102.03</v>
      </c>
      <c r="AD161" s="106">
        <v>0</v>
      </c>
      <c r="AE161" s="106">
        <v>1965.97</v>
      </c>
      <c r="AF161" s="108">
        <f t="shared" si="22"/>
        <v>104.82</v>
      </c>
      <c r="AG161" s="57">
        <f t="shared" si="23"/>
        <v>0.1</v>
      </c>
      <c r="AH161" s="14">
        <f t="shared" si="24"/>
        <v>0</v>
      </c>
      <c r="AI161" s="14">
        <f t="shared" si="25"/>
        <v>0</v>
      </c>
      <c r="AJ161" s="17"/>
      <c r="AK161" s="7">
        <f t="shared" si="26"/>
        <v>0</v>
      </c>
      <c r="AL161" s="7">
        <f t="shared" si="27"/>
        <v>0.1</v>
      </c>
      <c r="AM161" s="14">
        <f t="shared" si="28"/>
        <v>0</v>
      </c>
      <c r="AN161" s="14">
        <f t="shared" si="29"/>
        <v>0</v>
      </c>
      <c r="AO161" s="17"/>
      <c r="AP161" s="7" t="e">
        <f t="shared" si="30"/>
        <v>#DIV/0!</v>
      </c>
      <c r="AQ161" s="7">
        <f t="shared" si="31"/>
        <v>0.1</v>
      </c>
      <c r="AR161" s="14">
        <f t="shared" si="32"/>
        <v>0</v>
      </c>
      <c r="AS161" s="14">
        <f t="shared" si="33"/>
        <v>0</v>
      </c>
      <c r="AT161" s="17"/>
      <c r="AU161" s="7" t="e">
        <f t="shared" si="34"/>
        <v>#DIV/0!</v>
      </c>
      <c r="AV161" s="7">
        <f t="shared" si="35"/>
        <v>0.1</v>
      </c>
      <c r="AW161" s="14">
        <f t="shared" si="36"/>
        <v>0</v>
      </c>
      <c r="AX161" s="14">
        <f t="shared" si="37"/>
        <v>0</v>
      </c>
      <c r="AY161" s="17"/>
      <c r="AZ161" s="7" t="e">
        <f t="shared" si="38"/>
        <v>#DIV/0!</v>
      </c>
    </row>
    <row r="162" spans="2:52" ht="20.25" customHeight="1">
      <c r="B162" s="56" t="s">
        <v>45</v>
      </c>
      <c r="C162" s="70" t="s">
        <v>342</v>
      </c>
      <c r="D162" s="157"/>
      <c r="E162" s="77">
        <v>44183</v>
      </c>
      <c r="F162" s="158"/>
      <c r="G162" s="66" t="s">
        <v>43</v>
      </c>
      <c r="H162" s="159"/>
      <c r="I162" s="51" t="s">
        <v>12</v>
      </c>
      <c r="J162" s="52">
        <v>25.76</v>
      </c>
      <c r="K162" s="52">
        <v>2045.28</v>
      </c>
      <c r="L162" s="20">
        <v>108.06686046511629</v>
      </c>
      <c r="M162" s="29">
        <v>115.03</v>
      </c>
      <c r="N162" s="29">
        <v>0</v>
      </c>
      <c r="O162" s="29">
        <v>2260</v>
      </c>
      <c r="P162" s="62">
        <v>103.71328131111632</v>
      </c>
      <c r="Q162" s="31">
        <v>5.0892787295627004E-2</v>
      </c>
      <c r="R162" s="32"/>
      <c r="S162" s="32"/>
      <c r="T162" s="29">
        <f>T161*1.2</f>
        <v>116.81</v>
      </c>
      <c r="U162" s="29">
        <f t="shared" ref="U162:V162" si="47">U161*1.2</f>
        <v>0</v>
      </c>
      <c r="V162" s="29">
        <f t="shared" si="47"/>
        <v>2294.91</v>
      </c>
      <c r="W162" s="24">
        <f t="shared" si="40"/>
        <v>101.55</v>
      </c>
      <c r="X162" s="109">
        <f t="shared" si="41"/>
        <v>5.0900000000000001E-2</v>
      </c>
      <c r="Y162" s="106">
        <v>116.81</v>
      </c>
      <c r="Z162" s="106">
        <v>0</v>
      </c>
      <c r="AA162" s="108">
        <v>2294.9</v>
      </c>
      <c r="AB162" s="106">
        <f>AB161</f>
        <v>5.1900000000000002E-2</v>
      </c>
      <c r="AC162" s="108">
        <f>AC161*1.2</f>
        <v>122.44</v>
      </c>
      <c r="AD162" s="106">
        <v>0</v>
      </c>
      <c r="AE162" s="108">
        <f>AE161*1.2</f>
        <v>2359.16</v>
      </c>
      <c r="AF162" s="108">
        <f t="shared" si="22"/>
        <v>104.82</v>
      </c>
      <c r="AG162" s="57">
        <f t="shared" si="23"/>
        <v>0.1</v>
      </c>
      <c r="AH162" s="14">
        <f t="shared" si="24"/>
        <v>0</v>
      </c>
      <c r="AI162" s="14">
        <f t="shared" si="25"/>
        <v>0</v>
      </c>
      <c r="AJ162" s="17"/>
      <c r="AK162" s="7">
        <f t="shared" si="26"/>
        <v>0</v>
      </c>
      <c r="AL162" s="7">
        <f t="shared" si="27"/>
        <v>0.1</v>
      </c>
      <c r="AM162" s="14">
        <f t="shared" si="28"/>
        <v>0</v>
      </c>
      <c r="AN162" s="14">
        <f t="shared" si="29"/>
        <v>0</v>
      </c>
      <c r="AO162" s="17"/>
      <c r="AP162" s="7" t="e">
        <f t="shared" si="30"/>
        <v>#DIV/0!</v>
      </c>
      <c r="AQ162" s="7">
        <f t="shared" si="31"/>
        <v>0.1</v>
      </c>
      <c r="AR162" s="14">
        <f t="shared" si="32"/>
        <v>0</v>
      </c>
      <c r="AS162" s="14">
        <f t="shared" si="33"/>
        <v>0</v>
      </c>
      <c r="AT162" s="17"/>
      <c r="AU162" s="7" t="e">
        <f t="shared" si="34"/>
        <v>#DIV/0!</v>
      </c>
      <c r="AV162" s="7">
        <f t="shared" si="35"/>
        <v>0.1</v>
      </c>
      <c r="AW162" s="14">
        <f t="shared" si="36"/>
        <v>0</v>
      </c>
      <c r="AX162" s="14">
        <f t="shared" si="37"/>
        <v>0</v>
      </c>
      <c r="AY162" s="17"/>
      <c r="AZ162" s="7" t="e">
        <f t="shared" si="38"/>
        <v>#DIV/0!</v>
      </c>
    </row>
    <row r="163" spans="2:52" ht="20.25" customHeight="1">
      <c r="B163" s="56" t="s">
        <v>46</v>
      </c>
      <c r="C163" s="70" t="s">
        <v>31</v>
      </c>
      <c r="D163" s="157">
        <v>96</v>
      </c>
      <c r="E163" s="77">
        <v>44183</v>
      </c>
      <c r="F163" s="158" t="s">
        <v>389</v>
      </c>
      <c r="G163" s="65" t="s">
        <v>0</v>
      </c>
      <c r="H163" s="159" t="s">
        <v>47</v>
      </c>
      <c r="I163" s="51" t="s">
        <v>11</v>
      </c>
      <c r="J163" s="52">
        <v>14.53</v>
      </c>
      <c r="K163" s="52">
        <v>1624.08</v>
      </c>
      <c r="L163" s="20">
        <v>106.86057127950959</v>
      </c>
      <c r="M163" s="29">
        <v>89.45</v>
      </c>
      <c r="N163" s="29">
        <v>15.22</v>
      </c>
      <c r="O163" s="29">
        <v>1788.57</v>
      </c>
      <c r="P163" s="62">
        <v>102.81384112112823</v>
      </c>
      <c r="Q163" s="31">
        <v>4.1500418698586283E-2</v>
      </c>
      <c r="R163" s="32"/>
      <c r="S163" s="32"/>
      <c r="T163" s="24">
        <f>ROUND((M163-N163)/O163,4)*V163+U163</f>
        <v>92.15</v>
      </c>
      <c r="U163" s="29">
        <v>15.84</v>
      </c>
      <c r="V163" s="29">
        <v>1838.78</v>
      </c>
      <c r="W163" s="24">
        <f t="shared" si="40"/>
        <v>103.02</v>
      </c>
      <c r="X163" s="109">
        <f t="shared" si="41"/>
        <v>4.1500000000000002E-2</v>
      </c>
      <c r="Y163" s="106">
        <v>92.15</v>
      </c>
      <c r="Z163" s="106">
        <v>15.84</v>
      </c>
      <c r="AA163" s="106">
        <v>1838.78</v>
      </c>
      <c r="AB163" s="109">
        <f t="shared" ref="AB163:AB165" si="48">ROUND((AC163-AD163)/AE163,4)</f>
        <v>4.19E-2</v>
      </c>
      <c r="AC163" s="108">
        <v>96.6</v>
      </c>
      <c r="AD163" s="106">
        <v>16.48</v>
      </c>
      <c r="AE163" s="107">
        <v>1912.28</v>
      </c>
      <c r="AF163" s="108">
        <f t="shared" si="22"/>
        <v>104.83</v>
      </c>
      <c r="AG163" s="58">
        <f>(AC163-AD163)/AE163</f>
        <v>4.19E-2</v>
      </c>
      <c r="AH163" s="14">
        <f t="shared" si="24"/>
        <v>17.139199999999999</v>
      </c>
      <c r="AI163" s="14">
        <f t="shared" si="25"/>
        <v>17.139199999999999</v>
      </c>
      <c r="AJ163" s="17"/>
      <c r="AK163" s="7">
        <f t="shared" si="26"/>
        <v>17.7</v>
      </c>
      <c r="AL163" s="7">
        <f t="shared" si="27"/>
        <v>0</v>
      </c>
      <c r="AM163" s="14">
        <f t="shared" si="28"/>
        <v>17.824767999999999</v>
      </c>
      <c r="AN163" s="14">
        <f t="shared" si="29"/>
        <v>17.824767999999999</v>
      </c>
      <c r="AO163" s="17"/>
      <c r="AP163" s="7">
        <f t="shared" si="30"/>
        <v>104</v>
      </c>
      <c r="AQ163" s="7">
        <f t="shared" si="31"/>
        <v>0</v>
      </c>
      <c r="AR163" s="14">
        <f t="shared" si="32"/>
        <v>18.537758719999999</v>
      </c>
      <c r="AS163" s="14">
        <f t="shared" si="33"/>
        <v>18.537758719999999</v>
      </c>
      <c r="AT163" s="17"/>
      <c r="AU163" s="7">
        <f t="shared" si="34"/>
        <v>104</v>
      </c>
      <c r="AV163" s="7">
        <f t="shared" si="35"/>
        <v>0</v>
      </c>
      <c r="AW163" s="14">
        <f t="shared" si="36"/>
        <v>19.279269068800001</v>
      </c>
      <c r="AX163" s="14">
        <f t="shared" si="37"/>
        <v>19.279269068800001</v>
      </c>
      <c r="AY163" s="17"/>
      <c r="AZ163" s="7">
        <f t="shared" si="38"/>
        <v>104</v>
      </c>
    </row>
    <row r="164" spans="2:52" ht="20.25" customHeight="1">
      <c r="B164" s="56" t="s">
        <v>48</v>
      </c>
      <c r="C164" s="70" t="s">
        <v>31</v>
      </c>
      <c r="D164" s="157"/>
      <c r="E164" s="77">
        <v>44183</v>
      </c>
      <c r="F164" s="158"/>
      <c r="G164" s="65" t="s">
        <v>0</v>
      </c>
      <c r="H164" s="159"/>
      <c r="I164" s="51" t="s">
        <v>12</v>
      </c>
      <c r="J164" s="52">
        <v>17.14</v>
      </c>
      <c r="K164" s="52">
        <v>1916.41</v>
      </c>
      <c r="L164" s="20">
        <v>106.86415386315906</v>
      </c>
      <c r="M164" s="29">
        <v>107.34</v>
      </c>
      <c r="N164" s="29">
        <v>18.260000000000002</v>
      </c>
      <c r="O164" s="29">
        <v>2146.2800000000002</v>
      </c>
      <c r="P164" s="62">
        <v>102.81978908717397</v>
      </c>
      <c r="Q164" s="31">
        <v>4.1504688453932091E-2</v>
      </c>
      <c r="R164" s="32"/>
      <c r="S164" s="32"/>
      <c r="T164" s="29">
        <f>T163*1.2</f>
        <v>110.58</v>
      </c>
      <c r="U164" s="29">
        <f>U163*1.2</f>
        <v>19.010000000000002</v>
      </c>
      <c r="V164" s="29">
        <f>V163*1.2</f>
        <v>2206.54</v>
      </c>
      <c r="W164" s="24">
        <f t="shared" si="40"/>
        <v>103.02</v>
      </c>
      <c r="X164" s="109">
        <f t="shared" si="41"/>
        <v>4.1500000000000002E-2</v>
      </c>
      <c r="Y164" s="106">
        <v>110.58</v>
      </c>
      <c r="Z164" s="106">
        <v>19.010000000000002</v>
      </c>
      <c r="AA164" s="106">
        <v>2206.54</v>
      </c>
      <c r="AB164" s="109">
        <f t="shared" si="48"/>
        <v>4.19E-2</v>
      </c>
      <c r="AC164" s="108">
        <v>115.92</v>
      </c>
      <c r="AD164" s="106">
        <v>19.78</v>
      </c>
      <c r="AE164" s="107">
        <v>2294.7399999999998</v>
      </c>
      <c r="AF164" s="108">
        <f t="shared" si="22"/>
        <v>104.83</v>
      </c>
      <c r="AG164" s="58">
        <f>(AC164-AD164)/AE164</f>
        <v>4.19E-2</v>
      </c>
      <c r="AH164" s="14">
        <f t="shared" si="24"/>
        <v>20.571200000000001</v>
      </c>
      <c r="AI164" s="14">
        <f t="shared" si="25"/>
        <v>20.571200000000001</v>
      </c>
      <c r="AJ164" s="17"/>
      <c r="AK164" s="7">
        <f t="shared" si="26"/>
        <v>17.7</v>
      </c>
      <c r="AL164" s="7">
        <f t="shared" si="27"/>
        <v>0</v>
      </c>
      <c r="AM164" s="14">
        <f t="shared" si="28"/>
        <v>21.394048000000002</v>
      </c>
      <c r="AN164" s="14">
        <f t="shared" si="29"/>
        <v>21.394048000000002</v>
      </c>
      <c r="AO164" s="17"/>
      <c r="AP164" s="7">
        <f t="shared" si="30"/>
        <v>104</v>
      </c>
      <c r="AQ164" s="7">
        <f t="shared" si="31"/>
        <v>0</v>
      </c>
      <c r="AR164" s="14">
        <f t="shared" si="32"/>
        <v>22.249809920000001</v>
      </c>
      <c r="AS164" s="14">
        <f t="shared" si="33"/>
        <v>22.249809920000001</v>
      </c>
      <c r="AT164" s="17"/>
      <c r="AU164" s="7">
        <f t="shared" si="34"/>
        <v>104</v>
      </c>
      <c r="AV164" s="7">
        <f t="shared" si="35"/>
        <v>0</v>
      </c>
      <c r="AW164" s="14">
        <f t="shared" si="36"/>
        <v>23.139802316800001</v>
      </c>
      <c r="AX164" s="14">
        <f t="shared" si="37"/>
        <v>23.139802316800001</v>
      </c>
      <c r="AY164" s="17"/>
      <c r="AZ164" s="7">
        <f t="shared" si="38"/>
        <v>104</v>
      </c>
    </row>
    <row r="165" spans="2:52" ht="116.25" customHeight="1">
      <c r="B165" s="56" t="s">
        <v>49</v>
      </c>
      <c r="C165" s="70" t="s">
        <v>31</v>
      </c>
      <c r="D165" s="157">
        <v>97</v>
      </c>
      <c r="E165" s="77">
        <v>44186</v>
      </c>
      <c r="F165" s="158" t="s">
        <v>386</v>
      </c>
      <c r="G165" s="66" t="s">
        <v>13</v>
      </c>
      <c r="H165" s="159" t="s">
        <v>50</v>
      </c>
      <c r="I165" s="51" t="s">
        <v>11</v>
      </c>
      <c r="J165" s="21">
        <v>19.8</v>
      </c>
      <c r="K165" s="52">
        <v>2043.58</v>
      </c>
      <c r="L165" s="20">
        <v>106.69460806524694</v>
      </c>
      <c r="M165" s="29">
        <v>100.82</v>
      </c>
      <c r="N165" s="29">
        <v>20.94</v>
      </c>
      <c r="O165" s="29">
        <v>2194.5500000000002</v>
      </c>
      <c r="P165" s="62">
        <v>103.15546671409331</v>
      </c>
      <c r="Q165" s="31">
        <v>3.6401804676107617E-2</v>
      </c>
      <c r="R165" s="32"/>
      <c r="S165" s="32"/>
      <c r="T165" s="24">
        <f>ROUND((M165-N165)/O165,4)*V165+U165</f>
        <v>102.53</v>
      </c>
      <c r="U165" s="29">
        <v>21.85</v>
      </c>
      <c r="V165" s="29">
        <f>O165*1.01</f>
        <v>2216.5</v>
      </c>
      <c r="W165" s="24">
        <f t="shared" si="40"/>
        <v>101.7</v>
      </c>
      <c r="X165" s="109" t="e">
        <f t="shared" si="41"/>
        <v>#VALUE!</v>
      </c>
      <c r="Y165" s="121" t="s">
        <v>418</v>
      </c>
      <c r="Z165" s="121" t="s">
        <v>419</v>
      </c>
      <c r="AA165" s="119" t="s">
        <v>420</v>
      </c>
      <c r="AB165" s="109">
        <f t="shared" si="48"/>
        <v>3.7100000000000001E-2</v>
      </c>
      <c r="AC165" s="108">
        <v>121.8</v>
      </c>
      <c r="AD165" s="106">
        <v>27.56</v>
      </c>
      <c r="AE165" s="107">
        <v>2540.2600000000002</v>
      </c>
      <c r="AF165" s="119" t="s">
        <v>421</v>
      </c>
      <c r="AG165" s="58">
        <f>(AC165-AD165)/AE165</f>
        <v>3.7100000000000001E-2</v>
      </c>
      <c r="AH165" s="14">
        <f t="shared" si="24"/>
        <v>28.662400000000002</v>
      </c>
      <c r="AI165" s="14">
        <f t="shared" si="25"/>
        <v>28.662400000000002</v>
      </c>
      <c r="AJ165" s="17"/>
      <c r="AK165" s="7">
        <f t="shared" si="26"/>
        <v>23.5</v>
      </c>
      <c r="AL165" s="7">
        <f t="shared" si="27"/>
        <v>0</v>
      </c>
      <c r="AM165" s="14">
        <f t="shared" si="28"/>
        <v>29.808896000000001</v>
      </c>
      <c r="AN165" s="14">
        <f t="shared" si="29"/>
        <v>29.808896000000001</v>
      </c>
      <c r="AO165" s="17"/>
      <c r="AP165" s="7">
        <f t="shared" si="30"/>
        <v>104</v>
      </c>
      <c r="AQ165" s="7">
        <f t="shared" si="31"/>
        <v>0</v>
      </c>
      <c r="AR165" s="14">
        <f t="shared" si="32"/>
        <v>31.001251839999998</v>
      </c>
      <c r="AS165" s="14">
        <f t="shared" si="33"/>
        <v>31.001251839999998</v>
      </c>
      <c r="AT165" s="17"/>
      <c r="AU165" s="7">
        <f t="shared" si="34"/>
        <v>104</v>
      </c>
      <c r="AV165" s="7">
        <f t="shared" si="35"/>
        <v>0</v>
      </c>
      <c r="AW165" s="14">
        <f t="shared" si="36"/>
        <v>32.241301913599997</v>
      </c>
      <c r="AX165" s="14">
        <f t="shared" si="37"/>
        <v>32.241301913599997</v>
      </c>
      <c r="AY165" s="17"/>
      <c r="AZ165" s="7">
        <f t="shared" si="38"/>
        <v>104</v>
      </c>
    </row>
    <row r="166" spans="2:52" ht="115.5" customHeight="1">
      <c r="B166" s="56" t="s">
        <v>51</v>
      </c>
      <c r="C166" s="70" t="s">
        <v>31</v>
      </c>
      <c r="D166" s="157"/>
      <c r="E166" s="77">
        <v>44186</v>
      </c>
      <c r="F166" s="158"/>
      <c r="G166" s="66" t="s">
        <v>13</v>
      </c>
      <c r="H166" s="159"/>
      <c r="I166" s="51" t="s">
        <v>12</v>
      </c>
      <c r="J166" s="21">
        <v>23.36</v>
      </c>
      <c r="K166" s="52">
        <v>2411.42</v>
      </c>
      <c r="L166" s="20">
        <v>106.69098588845156</v>
      </c>
      <c r="M166" s="29">
        <v>120.98</v>
      </c>
      <c r="N166" s="29">
        <v>25.13</v>
      </c>
      <c r="O166" s="29">
        <v>2633.46</v>
      </c>
      <c r="P166" s="62">
        <v>103.15932798992196</v>
      </c>
      <c r="Q166" s="31">
        <v>3.6401788158014779E-2</v>
      </c>
      <c r="R166" s="32"/>
      <c r="S166" s="32"/>
      <c r="T166" s="29">
        <f>T165*1.2</f>
        <v>123.04</v>
      </c>
      <c r="U166" s="29">
        <f>U165*1.2</f>
        <v>26.22</v>
      </c>
      <c r="V166" s="29">
        <f>V165*1.2</f>
        <v>2659.8</v>
      </c>
      <c r="W166" s="24">
        <f t="shared" si="40"/>
        <v>101.7</v>
      </c>
      <c r="X166" s="109" t="e">
        <f t="shared" si="41"/>
        <v>#VALUE!</v>
      </c>
      <c r="Y166" s="121" t="s">
        <v>422</v>
      </c>
      <c r="Z166" s="121" t="s">
        <v>423</v>
      </c>
      <c r="AA166" s="119" t="s">
        <v>424</v>
      </c>
      <c r="AB166" s="109">
        <f>ROUND((AC166-AD166)/AE166,4)</f>
        <v>3.7100000000000001E-2</v>
      </c>
      <c r="AC166" s="108">
        <v>121.8</v>
      </c>
      <c r="AD166" s="106">
        <v>27.56</v>
      </c>
      <c r="AE166" s="106">
        <v>2540.2600000000002</v>
      </c>
      <c r="AF166" s="119" t="s">
        <v>425</v>
      </c>
      <c r="AG166" s="58">
        <f>(AC166-AD166)/AE166</f>
        <v>3.7100000000000001E-2</v>
      </c>
      <c r="AH166" s="14">
        <f t="shared" si="24"/>
        <v>28.662400000000002</v>
      </c>
      <c r="AI166" s="14">
        <f t="shared" si="25"/>
        <v>28.662400000000002</v>
      </c>
      <c r="AJ166" s="17"/>
      <c r="AK166" s="7">
        <f t="shared" si="26"/>
        <v>23.5</v>
      </c>
      <c r="AL166" s="7">
        <f t="shared" si="27"/>
        <v>0</v>
      </c>
      <c r="AM166" s="14">
        <f t="shared" si="28"/>
        <v>29.808896000000001</v>
      </c>
      <c r="AN166" s="14">
        <f t="shared" si="29"/>
        <v>29.808896000000001</v>
      </c>
      <c r="AO166" s="17"/>
      <c r="AP166" s="7">
        <f t="shared" si="30"/>
        <v>104</v>
      </c>
      <c r="AQ166" s="7">
        <f t="shared" si="31"/>
        <v>0</v>
      </c>
      <c r="AR166" s="14">
        <f t="shared" si="32"/>
        <v>31.001251839999998</v>
      </c>
      <c r="AS166" s="14">
        <f t="shared" si="33"/>
        <v>31.001251839999998</v>
      </c>
      <c r="AT166" s="17"/>
      <c r="AU166" s="7">
        <f t="shared" si="34"/>
        <v>104</v>
      </c>
      <c r="AV166" s="7">
        <f t="shared" si="35"/>
        <v>0</v>
      </c>
      <c r="AW166" s="14">
        <f t="shared" si="36"/>
        <v>32.241301913599997</v>
      </c>
      <c r="AX166" s="14">
        <f t="shared" si="37"/>
        <v>32.241301913599997</v>
      </c>
      <c r="AY166" s="17"/>
      <c r="AZ166" s="7">
        <f t="shared" si="38"/>
        <v>104</v>
      </c>
    </row>
    <row r="167" spans="2:52" s="49" customFormat="1" ht="107.25" customHeight="1">
      <c r="B167" s="56"/>
      <c r="C167" s="133"/>
      <c r="D167" s="125">
        <v>98</v>
      </c>
      <c r="E167" s="77">
        <v>44343</v>
      </c>
      <c r="F167" s="126" t="s">
        <v>456</v>
      </c>
      <c r="G167" s="134" t="s">
        <v>13</v>
      </c>
      <c r="H167" s="127" t="s">
        <v>455</v>
      </c>
      <c r="I167" s="51" t="s">
        <v>11</v>
      </c>
      <c r="J167" s="21"/>
      <c r="K167" s="127"/>
      <c r="L167" s="20"/>
      <c r="M167" s="29"/>
      <c r="N167" s="29"/>
      <c r="O167" s="29"/>
      <c r="P167" s="62"/>
      <c r="Q167" s="31"/>
      <c r="R167" s="32"/>
      <c r="S167" s="32"/>
      <c r="T167" s="29"/>
      <c r="U167" s="29"/>
      <c r="V167" s="29"/>
      <c r="W167" s="24"/>
      <c r="X167" s="109"/>
      <c r="Y167" s="131">
        <v>206.16</v>
      </c>
      <c r="Z167" s="131">
        <v>26.22</v>
      </c>
      <c r="AA167" s="119">
        <v>2863.68</v>
      </c>
      <c r="AB167" s="109"/>
      <c r="AC167" s="108">
        <v>207.5</v>
      </c>
      <c r="AD167" s="106">
        <v>27.56</v>
      </c>
      <c r="AE167" s="106">
        <v>2863.68</v>
      </c>
      <c r="AF167" s="108">
        <f t="shared" si="22"/>
        <v>100.65</v>
      </c>
      <c r="AG167" s="58"/>
      <c r="AH167" s="14"/>
      <c r="AI167" s="14"/>
      <c r="AJ167" s="17"/>
      <c r="AK167" s="7"/>
      <c r="AL167" s="7"/>
      <c r="AM167" s="14"/>
      <c r="AN167" s="14"/>
      <c r="AO167" s="17"/>
      <c r="AP167" s="7"/>
      <c r="AQ167" s="7"/>
      <c r="AR167" s="14"/>
      <c r="AS167" s="14"/>
      <c r="AT167" s="17"/>
      <c r="AU167" s="7"/>
      <c r="AV167" s="7"/>
      <c r="AW167" s="14"/>
      <c r="AX167" s="14"/>
      <c r="AY167" s="17"/>
      <c r="AZ167" s="7"/>
    </row>
    <row r="168" spans="2:52" ht="20.25" customHeight="1">
      <c r="B168" s="56" t="s">
        <v>52</v>
      </c>
      <c r="C168" s="70" t="s">
        <v>31</v>
      </c>
      <c r="D168" s="157">
        <v>99</v>
      </c>
      <c r="E168" s="77">
        <v>44183</v>
      </c>
      <c r="F168" s="158" t="s">
        <v>390</v>
      </c>
      <c r="G168" s="66" t="s">
        <v>13</v>
      </c>
      <c r="H168" s="159" t="s">
        <v>53</v>
      </c>
      <c r="I168" s="51" t="s">
        <v>11</v>
      </c>
      <c r="J168" s="21">
        <v>19.8</v>
      </c>
      <c r="K168" s="52">
        <v>1176.72</v>
      </c>
      <c r="L168" s="20">
        <v>107.85219399538106</v>
      </c>
      <c r="M168" s="29">
        <v>60.57</v>
      </c>
      <c r="N168" s="29">
        <v>20.94</v>
      </c>
      <c r="O168" s="29">
        <v>1278.53</v>
      </c>
      <c r="P168" s="62">
        <v>103.93533190578157</v>
      </c>
      <c r="Q168" s="31">
        <v>3.0797470936161527E-2</v>
      </c>
      <c r="R168" s="32"/>
      <c r="S168" s="32"/>
      <c r="T168" s="24" t="e">
        <f>ROUND((M168-N168)/O168,4)*V168+U168</f>
        <v>#REF!</v>
      </c>
      <c r="U168" s="29">
        <v>21.85</v>
      </c>
      <c r="V168" s="29" t="e">
        <f>#REF!</f>
        <v>#REF!</v>
      </c>
      <c r="W168" s="24" t="e">
        <f t="shared" si="40"/>
        <v>#REF!</v>
      </c>
      <c r="X168" s="109">
        <f t="shared" si="41"/>
        <v>3.1E-2</v>
      </c>
      <c r="Y168" s="106">
        <v>62.49</v>
      </c>
      <c r="Z168" s="106">
        <v>21.85</v>
      </c>
      <c r="AA168" s="106">
        <v>1311.01</v>
      </c>
      <c r="AB168" s="109">
        <f t="shared" ref="AB168:AB170" si="49">ROUND((AC168-AD168)/AE168,4)</f>
        <v>3.1E-2</v>
      </c>
      <c r="AC168" s="108">
        <v>65.81</v>
      </c>
      <c r="AD168" s="106">
        <v>22.97</v>
      </c>
      <c r="AE168" s="107">
        <v>1381.81</v>
      </c>
      <c r="AF168" s="108">
        <f t="shared" si="22"/>
        <v>105.31</v>
      </c>
      <c r="AG168" s="58">
        <f>(AC168-AD168)/AE168</f>
        <v>3.1E-2</v>
      </c>
      <c r="AH168" s="14">
        <f t="shared" si="24"/>
        <v>23.8888</v>
      </c>
      <c r="AI168" s="14">
        <f t="shared" si="25"/>
        <v>23.8888</v>
      </c>
      <c r="AJ168" s="17"/>
      <c r="AK168" s="7">
        <f t="shared" si="26"/>
        <v>36.299999999999997</v>
      </c>
      <c r="AL168" s="7">
        <f t="shared" si="27"/>
        <v>0</v>
      </c>
      <c r="AM168" s="14">
        <f t="shared" si="28"/>
        <v>24.844352000000001</v>
      </c>
      <c r="AN168" s="14">
        <f t="shared" si="29"/>
        <v>24.844352000000001</v>
      </c>
      <c r="AO168" s="17"/>
      <c r="AP168" s="7">
        <f t="shared" si="30"/>
        <v>104</v>
      </c>
      <c r="AQ168" s="7">
        <f t="shared" si="31"/>
        <v>0</v>
      </c>
      <c r="AR168" s="14">
        <f t="shared" si="32"/>
        <v>25.838126079999999</v>
      </c>
      <c r="AS168" s="14">
        <f t="shared" ref="AS168:AS229" si="50">AN168*1.04</f>
        <v>25.838126079999999</v>
      </c>
      <c r="AT168" s="17"/>
      <c r="AU168" s="7">
        <f t="shared" si="34"/>
        <v>104</v>
      </c>
      <c r="AV168" s="7">
        <f t="shared" si="35"/>
        <v>0</v>
      </c>
      <c r="AW168" s="14">
        <f t="shared" si="36"/>
        <v>26.871651123199999</v>
      </c>
      <c r="AX168" s="14">
        <f t="shared" ref="AX168:AX229" si="51">AS168*1.04</f>
        <v>26.871651123199999</v>
      </c>
      <c r="AY168" s="17"/>
      <c r="AZ168" s="7">
        <f t="shared" si="38"/>
        <v>104</v>
      </c>
    </row>
    <row r="169" spans="2:52" ht="20.25" customHeight="1">
      <c r="B169" s="56" t="s">
        <v>54</v>
      </c>
      <c r="C169" s="70" t="s">
        <v>31</v>
      </c>
      <c r="D169" s="157"/>
      <c r="E169" s="77">
        <v>44183</v>
      </c>
      <c r="F169" s="158"/>
      <c r="G169" s="66" t="s">
        <v>13</v>
      </c>
      <c r="H169" s="159"/>
      <c r="I169" s="51" t="s">
        <v>12</v>
      </c>
      <c r="J169" s="52">
        <v>23.36</v>
      </c>
      <c r="K169" s="52">
        <v>1388.53</v>
      </c>
      <c r="L169" s="20">
        <v>107.86168651117272</v>
      </c>
      <c r="M169" s="29">
        <v>72.680000000000007</v>
      </c>
      <c r="N169" s="29">
        <v>25.13</v>
      </c>
      <c r="O169" s="29">
        <v>1534.24</v>
      </c>
      <c r="P169" s="62">
        <v>103.93530500308401</v>
      </c>
      <c r="Q169" s="31">
        <v>3.080235932965078E-2</v>
      </c>
      <c r="R169" s="32"/>
      <c r="S169" s="32"/>
      <c r="T169" s="29" t="e">
        <f>T168*1.2</f>
        <v>#REF!</v>
      </c>
      <c r="U169" s="29">
        <f>U168*1.2</f>
        <v>26.22</v>
      </c>
      <c r="V169" s="29" t="e">
        <f>V168*1.2</f>
        <v>#REF!</v>
      </c>
      <c r="W169" s="24" t="e">
        <f t="shared" si="40"/>
        <v>#REF!</v>
      </c>
      <c r="X169" s="109">
        <f t="shared" si="41"/>
        <v>3.1E-2</v>
      </c>
      <c r="Y169" s="106">
        <v>74.989999999999995</v>
      </c>
      <c r="Z169" s="106">
        <v>26.22</v>
      </c>
      <c r="AA169" s="106">
        <v>1573.21</v>
      </c>
      <c r="AB169" s="109">
        <f t="shared" si="49"/>
        <v>3.1E-2</v>
      </c>
      <c r="AC169" s="108">
        <v>78.97</v>
      </c>
      <c r="AD169" s="108">
        <v>27.56</v>
      </c>
      <c r="AE169" s="108">
        <v>1658.17</v>
      </c>
      <c r="AF169" s="108">
        <f t="shared" si="22"/>
        <v>105.31</v>
      </c>
      <c r="AG169" s="58">
        <f t="shared" ref="AG169:AG171" si="52">(AC169-AD169)/AE169</f>
        <v>3.1E-2</v>
      </c>
      <c r="AH169" s="14">
        <f t="shared" ref="AH169:AH230" si="53">(AG169*AJ169)+AI169</f>
        <v>28.662400000000002</v>
      </c>
      <c r="AI169" s="14">
        <f t="shared" ref="AI169:AI230" si="54">AD169*1.04</f>
        <v>28.662400000000002</v>
      </c>
      <c r="AJ169" s="17"/>
      <c r="AK169" s="7">
        <f t="shared" ref="AK169:AK230" si="55">AH169/AC169*100</f>
        <v>36.299999999999997</v>
      </c>
      <c r="AL169" s="7">
        <f t="shared" ref="AL169:AL230" si="56">AG169</f>
        <v>0</v>
      </c>
      <c r="AM169" s="14">
        <f t="shared" ref="AM169:AM230" si="57">(AL169*AO169)+AN169</f>
        <v>29.808896000000001</v>
      </c>
      <c r="AN169" s="14">
        <f t="shared" ref="AN169:AN230" si="58">AI169*1.04</f>
        <v>29.808896000000001</v>
      </c>
      <c r="AO169" s="17"/>
      <c r="AP169" s="7">
        <f t="shared" ref="AP169:AP230" si="59">AM169/AH169*100</f>
        <v>104</v>
      </c>
      <c r="AQ169" s="7">
        <f t="shared" ref="AQ169:AQ230" si="60">AL169</f>
        <v>0</v>
      </c>
      <c r="AR169" s="14">
        <f t="shared" ref="AR169:AR230" si="61">(AQ169*AT169)+AS169</f>
        <v>31.001251839999998</v>
      </c>
      <c r="AS169" s="14">
        <f t="shared" si="50"/>
        <v>31.001251839999998</v>
      </c>
      <c r="AT169" s="17"/>
      <c r="AU169" s="7">
        <f t="shared" ref="AU169:AU230" si="62">AR169/AM169*100</f>
        <v>104</v>
      </c>
      <c r="AV169" s="7">
        <f t="shared" ref="AV169:AV230" si="63">AQ169</f>
        <v>0</v>
      </c>
      <c r="AW169" s="14">
        <f t="shared" ref="AW169:AW230" si="64">(AV169*AY169)+AX169</f>
        <v>32.241301913599997</v>
      </c>
      <c r="AX169" s="14">
        <f t="shared" si="51"/>
        <v>32.241301913599997</v>
      </c>
      <c r="AY169" s="17"/>
      <c r="AZ169" s="7">
        <f t="shared" ref="AZ169:AZ230" si="65">AW169/AR169*100</f>
        <v>104</v>
      </c>
    </row>
    <row r="170" spans="2:52" ht="112.5">
      <c r="B170" s="178" t="s">
        <v>80</v>
      </c>
      <c r="C170" s="70" t="s">
        <v>31</v>
      </c>
      <c r="D170" s="157">
        <v>100</v>
      </c>
      <c r="E170" s="77">
        <v>44307</v>
      </c>
      <c r="F170" s="186" t="s">
        <v>400</v>
      </c>
      <c r="G170" s="101" t="s">
        <v>0</v>
      </c>
      <c r="H170" s="188" t="s">
        <v>55</v>
      </c>
      <c r="I170" s="120" t="s">
        <v>11</v>
      </c>
      <c r="J170" s="12">
        <v>17.73</v>
      </c>
      <c r="K170" s="12">
        <v>1612.92</v>
      </c>
      <c r="L170" s="12">
        <v>110.01410437235501</v>
      </c>
      <c r="M170" s="24">
        <v>90.94</v>
      </c>
      <c r="N170" s="24">
        <v>7.04</v>
      </c>
      <c r="O170" s="24">
        <v>1705.31</v>
      </c>
      <c r="P170" s="24">
        <v>100.9</v>
      </c>
      <c r="Q170" s="30">
        <v>4.9200000000000001E-2</v>
      </c>
      <c r="R170" s="25"/>
      <c r="S170" s="25"/>
      <c r="T170" s="24">
        <f>V170*0.0492+U170</f>
        <v>94.24</v>
      </c>
      <c r="U170" s="25">
        <v>7.4</v>
      </c>
      <c r="V170" s="25">
        <v>1764.99</v>
      </c>
      <c r="W170" s="24">
        <f t="shared" ref="W170:W228" si="66">T170/M170*100</f>
        <v>103.63</v>
      </c>
      <c r="X170" s="109" t="e">
        <f>ROUND((Y170-Z170)/AA170,4)</f>
        <v>#VALUE!</v>
      </c>
      <c r="Y170" s="102" t="s">
        <v>401</v>
      </c>
      <c r="Z170" s="102" t="s">
        <v>403</v>
      </c>
      <c r="AA170" s="102" t="s">
        <v>402</v>
      </c>
      <c r="AB170" s="109">
        <f t="shared" si="49"/>
        <v>4.9700000000000001E-2</v>
      </c>
      <c r="AC170" s="108">
        <v>112.39</v>
      </c>
      <c r="AD170" s="108">
        <v>9.1999999999999993</v>
      </c>
      <c r="AE170" s="106">
        <v>2076.2600000000002</v>
      </c>
      <c r="AF170" s="119" t="s">
        <v>404</v>
      </c>
      <c r="AG170" s="58">
        <f t="shared" si="52"/>
        <v>4.9700000000000001E-2</v>
      </c>
      <c r="AH170" s="14">
        <f t="shared" si="53"/>
        <v>9.5679999999999996</v>
      </c>
      <c r="AI170" s="14">
        <f t="shared" si="54"/>
        <v>9.5679999999999996</v>
      </c>
      <c r="AJ170" s="17"/>
      <c r="AK170" s="7">
        <f t="shared" si="55"/>
        <v>8.5</v>
      </c>
      <c r="AL170" s="7">
        <f t="shared" si="56"/>
        <v>0</v>
      </c>
      <c r="AM170" s="14">
        <f t="shared" si="57"/>
        <v>9.9507200000000005</v>
      </c>
      <c r="AN170" s="14">
        <f t="shared" si="58"/>
        <v>9.9507200000000005</v>
      </c>
      <c r="AO170" s="17"/>
      <c r="AP170" s="7">
        <f t="shared" si="59"/>
        <v>104</v>
      </c>
      <c r="AQ170" s="7">
        <f t="shared" si="60"/>
        <v>0</v>
      </c>
      <c r="AR170" s="14">
        <f t="shared" si="61"/>
        <v>10.348748799999999</v>
      </c>
      <c r="AS170" s="14">
        <f t="shared" si="50"/>
        <v>10.348748799999999</v>
      </c>
      <c r="AT170" s="17"/>
      <c r="AU170" s="7">
        <f t="shared" si="62"/>
        <v>104</v>
      </c>
      <c r="AV170" s="7">
        <f t="shared" si="63"/>
        <v>0</v>
      </c>
      <c r="AW170" s="14">
        <f t="shared" si="64"/>
        <v>10.762698752</v>
      </c>
      <c r="AX170" s="14">
        <f t="shared" si="51"/>
        <v>10.762698752</v>
      </c>
      <c r="AY170" s="17"/>
      <c r="AZ170" s="7">
        <f t="shared" si="65"/>
        <v>104</v>
      </c>
    </row>
    <row r="171" spans="2:52" ht="112.5">
      <c r="B171" s="178"/>
      <c r="C171" s="70" t="s">
        <v>31</v>
      </c>
      <c r="D171" s="157"/>
      <c r="E171" s="77">
        <v>44307</v>
      </c>
      <c r="F171" s="187"/>
      <c r="G171" s="101" t="s">
        <v>0</v>
      </c>
      <c r="H171" s="189"/>
      <c r="I171" s="120" t="s">
        <v>12</v>
      </c>
      <c r="J171" s="12">
        <v>20.92</v>
      </c>
      <c r="K171" s="12">
        <v>1903.25</v>
      </c>
      <c r="L171" s="12">
        <v>110.007606215365</v>
      </c>
      <c r="M171" s="24">
        <v>109.13</v>
      </c>
      <c r="N171" s="24">
        <v>8.4499999999999993</v>
      </c>
      <c r="O171" s="24">
        <v>2046.37</v>
      </c>
      <c r="P171" s="24">
        <v>100.9</v>
      </c>
      <c r="Q171" s="30">
        <v>4.9200000000000001E-2</v>
      </c>
      <c r="R171" s="25"/>
      <c r="S171" s="25"/>
      <c r="T171" s="24">
        <f>T170*1.2</f>
        <v>113.09</v>
      </c>
      <c r="U171" s="25">
        <v>8.8800000000000008</v>
      </c>
      <c r="V171" s="25">
        <v>2117.9899999999998</v>
      </c>
      <c r="W171" s="24">
        <f t="shared" si="66"/>
        <v>103.63</v>
      </c>
      <c r="X171" s="109" t="e">
        <f t="shared" si="41"/>
        <v>#VALUE!</v>
      </c>
      <c r="Y171" s="102" t="s">
        <v>405</v>
      </c>
      <c r="Z171" s="102" t="s">
        <v>406</v>
      </c>
      <c r="AA171" s="102" t="s">
        <v>407</v>
      </c>
      <c r="AB171" s="109">
        <f t="shared" ref="AB171" si="67">ROUND((AC171-AD171)/AE171,4)</f>
        <v>4.9700000000000001E-2</v>
      </c>
      <c r="AC171" s="108">
        <v>112.39</v>
      </c>
      <c r="AD171" s="108">
        <v>9.1999999999999993</v>
      </c>
      <c r="AE171" s="106">
        <v>2076.2600000000002</v>
      </c>
      <c r="AF171" s="119" t="s">
        <v>408</v>
      </c>
      <c r="AG171" s="58">
        <f t="shared" si="52"/>
        <v>4.9700000000000001E-2</v>
      </c>
      <c r="AH171" s="14">
        <f t="shared" si="53"/>
        <v>9.5679999999999996</v>
      </c>
      <c r="AI171" s="14">
        <f t="shared" si="54"/>
        <v>9.5679999999999996</v>
      </c>
      <c r="AJ171" s="17"/>
      <c r="AK171" s="7">
        <f t="shared" si="55"/>
        <v>8.5</v>
      </c>
      <c r="AL171" s="7">
        <f t="shared" si="56"/>
        <v>0</v>
      </c>
      <c r="AM171" s="14">
        <f t="shared" si="57"/>
        <v>9.9507200000000005</v>
      </c>
      <c r="AN171" s="14">
        <f t="shared" si="58"/>
        <v>9.9507200000000005</v>
      </c>
      <c r="AO171" s="17"/>
      <c r="AP171" s="7">
        <f t="shared" si="59"/>
        <v>104</v>
      </c>
      <c r="AQ171" s="7">
        <f t="shared" si="60"/>
        <v>0</v>
      </c>
      <c r="AR171" s="14">
        <f t="shared" si="61"/>
        <v>10.348748799999999</v>
      </c>
      <c r="AS171" s="14">
        <f t="shared" si="50"/>
        <v>10.348748799999999</v>
      </c>
      <c r="AT171" s="17"/>
      <c r="AU171" s="7">
        <f t="shared" si="62"/>
        <v>104</v>
      </c>
      <c r="AV171" s="7">
        <f t="shared" si="63"/>
        <v>0</v>
      </c>
      <c r="AW171" s="14">
        <f t="shared" si="64"/>
        <v>10.762698752</v>
      </c>
      <c r="AX171" s="14">
        <f t="shared" si="51"/>
        <v>10.762698752</v>
      </c>
      <c r="AY171" s="17"/>
      <c r="AZ171" s="7">
        <f t="shared" si="65"/>
        <v>104</v>
      </c>
    </row>
    <row r="172" spans="2:52" ht="20.25" customHeight="1">
      <c r="B172" s="178" t="s">
        <v>81</v>
      </c>
      <c r="C172" s="14" t="s">
        <v>343</v>
      </c>
      <c r="D172" s="157">
        <v>101</v>
      </c>
      <c r="E172" s="77">
        <v>44183</v>
      </c>
      <c r="F172" s="160" t="s">
        <v>373</v>
      </c>
      <c r="G172" s="64" t="s">
        <v>0</v>
      </c>
      <c r="H172" s="159" t="s">
        <v>56</v>
      </c>
      <c r="I172" s="120" t="s">
        <v>118</v>
      </c>
      <c r="J172" s="12">
        <v>20.92</v>
      </c>
      <c r="K172" s="12">
        <v>1987.73</v>
      </c>
      <c r="L172" s="12">
        <v>105.89321118479501</v>
      </c>
      <c r="M172" s="64">
        <v>164.04</v>
      </c>
      <c r="N172" s="64">
        <v>21.71</v>
      </c>
      <c r="O172" s="64">
        <v>2117.9499999999998</v>
      </c>
      <c r="P172" s="64">
        <v>100.712180746562</v>
      </c>
      <c r="Q172" s="64">
        <v>6.7227768858828293E-2</v>
      </c>
      <c r="R172" s="64"/>
      <c r="S172" s="64"/>
      <c r="T172" s="47">
        <f>V172*0.0672+U172</f>
        <v>167.18</v>
      </c>
      <c r="U172" s="64">
        <v>22.33</v>
      </c>
      <c r="V172" s="64">
        <v>2155.5500000000002</v>
      </c>
      <c r="W172" s="47">
        <f t="shared" si="66"/>
        <v>101.91</v>
      </c>
      <c r="X172" s="15">
        <f t="shared" ref="X172:X201" si="68">(T172-U172)/V172</f>
        <v>6.7199999999999996E-2</v>
      </c>
      <c r="Y172" s="100">
        <v>167.18</v>
      </c>
      <c r="Z172" s="100">
        <v>22.33</v>
      </c>
      <c r="AA172" s="100">
        <v>2155.5500000000002</v>
      </c>
      <c r="AB172" s="15">
        <f t="shared" ref="AB172:AB175" si="69">(AC172-AD172)/AE172</f>
        <v>6.7199999999999996E-2</v>
      </c>
      <c r="AC172" s="22">
        <v>170.73</v>
      </c>
      <c r="AD172" s="100">
        <v>22.87</v>
      </c>
      <c r="AE172" s="100">
        <v>2200.3200000000002</v>
      </c>
      <c r="AF172" s="22">
        <f t="shared" ref="AF172:AF228" si="70">AC172/Y172*100</f>
        <v>102.12</v>
      </c>
      <c r="AG172" s="58">
        <f t="shared" ref="AG172:AG230" si="71">AB172</f>
        <v>6.7199999999999996E-2</v>
      </c>
      <c r="AH172" s="14">
        <f t="shared" si="53"/>
        <v>23.784800000000001</v>
      </c>
      <c r="AI172" s="14">
        <f t="shared" si="54"/>
        <v>23.784800000000001</v>
      </c>
      <c r="AJ172" s="17"/>
      <c r="AK172" s="7">
        <f t="shared" si="55"/>
        <v>13.9</v>
      </c>
      <c r="AL172" s="7">
        <f t="shared" si="56"/>
        <v>0.1</v>
      </c>
      <c r="AM172" s="14">
        <f t="shared" si="57"/>
        <v>24.736191999999999</v>
      </c>
      <c r="AN172" s="14">
        <f t="shared" si="58"/>
        <v>24.736191999999999</v>
      </c>
      <c r="AO172" s="17"/>
      <c r="AP172" s="7">
        <f t="shared" si="59"/>
        <v>104</v>
      </c>
      <c r="AQ172" s="7">
        <f t="shared" si="60"/>
        <v>0.1</v>
      </c>
      <c r="AR172" s="14">
        <f t="shared" si="61"/>
        <v>25.72563968</v>
      </c>
      <c r="AS172" s="14">
        <f t="shared" si="50"/>
        <v>25.72563968</v>
      </c>
      <c r="AT172" s="17"/>
      <c r="AU172" s="7">
        <f t="shared" si="62"/>
        <v>104</v>
      </c>
      <c r="AV172" s="7">
        <f t="shared" si="63"/>
        <v>0.1</v>
      </c>
      <c r="AW172" s="14">
        <f t="shared" si="64"/>
        <v>26.7546652672</v>
      </c>
      <c r="AX172" s="14">
        <f t="shared" si="51"/>
        <v>26.7546652672</v>
      </c>
      <c r="AY172" s="17"/>
      <c r="AZ172" s="7">
        <f t="shared" si="65"/>
        <v>104</v>
      </c>
    </row>
    <row r="173" spans="2:52" ht="20.25" customHeight="1">
      <c r="B173" s="178"/>
      <c r="C173" s="14" t="s">
        <v>343</v>
      </c>
      <c r="D173" s="157"/>
      <c r="E173" s="77">
        <v>44183</v>
      </c>
      <c r="F173" s="160"/>
      <c r="G173" s="64" t="s">
        <v>0</v>
      </c>
      <c r="H173" s="159"/>
      <c r="I173" s="120" t="s">
        <v>91</v>
      </c>
      <c r="J173" s="12">
        <v>2092</v>
      </c>
      <c r="K173" s="12">
        <v>1987.73</v>
      </c>
      <c r="L173" s="12">
        <v>105.89321118479501</v>
      </c>
      <c r="M173" s="64">
        <v>164.04</v>
      </c>
      <c r="N173" s="64">
        <v>21.71</v>
      </c>
      <c r="O173" s="64">
        <v>2117.9499999999998</v>
      </c>
      <c r="P173" s="64">
        <v>100.712180746562</v>
      </c>
      <c r="Q173" s="64">
        <v>6.7227768858828293E-2</v>
      </c>
      <c r="R173" s="64"/>
      <c r="S173" s="64"/>
      <c r="T173" s="64">
        <v>167.18</v>
      </c>
      <c r="U173" s="64">
        <v>22.33</v>
      </c>
      <c r="V173" s="64">
        <v>2155.5500000000002</v>
      </c>
      <c r="W173" s="47">
        <f t="shared" si="66"/>
        <v>101.91</v>
      </c>
      <c r="X173" s="15">
        <f t="shared" si="68"/>
        <v>6.7199999999999996E-2</v>
      </c>
      <c r="Y173" s="100">
        <v>167.18</v>
      </c>
      <c r="Z173" s="100">
        <v>22.33</v>
      </c>
      <c r="AA173" s="100">
        <v>2155.5500000000002</v>
      </c>
      <c r="AB173" s="15">
        <f t="shared" si="69"/>
        <v>6.7199999999999996E-2</v>
      </c>
      <c r="AC173" s="22">
        <v>170.73</v>
      </c>
      <c r="AD173" s="100">
        <v>22.87</v>
      </c>
      <c r="AE173" s="100">
        <v>2200.3200000000002</v>
      </c>
      <c r="AF173" s="22">
        <f t="shared" si="70"/>
        <v>102.12</v>
      </c>
      <c r="AG173" s="58">
        <f t="shared" si="71"/>
        <v>6.7199999999999996E-2</v>
      </c>
      <c r="AH173" s="14">
        <f t="shared" si="53"/>
        <v>23.784800000000001</v>
      </c>
      <c r="AI173" s="14">
        <f t="shared" si="54"/>
        <v>23.784800000000001</v>
      </c>
      <c r="AJ173" s="17"/>
      <c r="AK173" s="7">
        <f t="shared" si="55"/>
        <v>13.9</v>
      </c>
      <c r="AL173" s="7">
        <f t="shared" si="56"/>
        <v>0.1</v>
      </c>
      <c r="AM173" s="14">
        <f t="shared" si="57"/>
        <v>24.736191999999999</v>
      </c>
      <c r="AN173" s="14">
        <f t="shared" si="58"/>
        <v>24.736191999999999</v>
      </c>
      <c r="AO173" s="17"/>
      <c r="AP173" s="7">
        <f t="shared" si="59"/>
        <v>104</v>
      </c>
      <c r="AQ173" s="7">
        <f t="shared" si="60"/>
        <v>0.1</v>
      </c>
      <c r="AR173" s="14">
        <f t="shared" si="61"/>
        <v>25.72563968</v>
      </c>
      <c r="AS173" s="14">
        <f t="shared" si="50"/>
        <v>25.72563968</v>
      </c>
      <c r="AT173" s="17"/>
      <c r="AU173" s="7">
        <f t="shared" si="62"/>
        <v>104</v>
      </c>
      <c r="AV173" s="7">
        <f t="shared" si="63"/>
        <v>0.1</v>
      </c>
      <c r="AW173" s="14">
        <f t="shared" si="64"/>
        <v>26.7546652672</v>
      </c>
      <c r="AX173" s="14">
        <f t="shared" si="51"/>
        <v>26.7546652672</v>
      </c>
      <c r="AY173" s="17"/>
      <c r="AZ173" s="7">
        <f t="shared" si="65"/>
        <v>104</v>
      </c>
    </row>
    <row r="174" spans="2:52" ht="20.25" customHeight="1">
      <c r="B174" s="178" t="s">
        <v>82</v>
      </c>
      <c r="C174" s="14" t="s">
        <v>343</v>
      </c>
      <c r="D174" s="157">
        <v>102</v>
      </c>
      <c r="E174" s="77">
        <v>44183</v>
      </c>
      <c r="F174" s="160" t="s">
        <v>374</v>
      </c>
      <c r="G174" s="64" t="s">
        <v>0</v>
      </c>
      <c r="H174" s="159" t="s">
        <v>57</v>
      </c>
      <c r="I174" s="120" t="s">
        <v>118</v>
      </c>
      <c r="J174" s="12">
        <v>20.92</v>
      </c>
      <c r="K174" s="12">
        <v>1533.53</v>
      </c>
      <c r="L174" s="12">
        <v>108.408704217785</v>
      </c>
      <c r="M174" s="64">
        <v>133.12</v>
      </c>
      <c r="N174" s="64">
        <v>21.71</v>
      </c>
      <c r="O174" s="64">
        <v>1711.35</v>
      </c>
      <c r="P174" s="64">
        <v>101.890547263682</v>
      </c>
      <c r="Q174" s="64"/>
      <c r="R174" s="64"/>
      <c r="S174" s="64"/>
      <c r="T174" s="47">
        <f>V174*0.0651+U174</f>
        <v>137.44999999999999</v>
      </c>
      <c r="U174" s="64">
        <v>22.33</v>
      </c>
      <c r="V174" s="64">
        <v>1768.38</v>
      </c>
      <c r="W174" s="47">
        <f t="shared" si="66"/>
        <v>103.25</v>
      </c>
      <c r="X174" s="15">
        <f t="shared" si="68"/>
        <v>6.5100000000000005E-2</v>
      </c>
      <c r="Y174" s="100">
        <v>137.44999999999999</v>
      </c>
      <c r="Z174" s="100">
        <v>22.33</v>
      </c>
      <c r="AA174" s="100">
        <v>1768.38</v>
      </c>
      <c r="AB174" s="15">
        <f t="shared" si="69"/>
        <v>6.5100000000000005E-2</v>
      </c>
      <c r="AC174" s="22">
        <v>139.51</v>
      </c>
      <c r="AD174" s="100">
        <v>22.87</v>
      </c>
      <c r="AE174" s="100">
        <v>1791.67</v>
      </c>
      <c r="AF174" s="22">
        <f t="shared" si="70"/>
        <v>101.5</v>
      </c>
      <c r="AG174" s="57">
        <f t="shared" si="71"/>
        <v>0.1</v>
      </c>
      <c r="AH174" s="14">
        <f t="shared" si="53"/>
        <v>23.784800000000001</v>
      </c>
      <c r="AI174" s="14">
        <f t="shared" si="54"/>
        <v>23.784800000000001</v>
      </c>
      <c r="AJ174" s="17"/>
      <c r="AK174" s="7">
        <f t="shared" si="55"/>
        <v>17</v>
      </c>
      <c r="AL174" s="7">
        <f t="shared" si="56"/>
        <v>0.1</v>
      </c>
      <c r="AM174" s="14">
        <f t="shared" si="57"/>
        <v>24.736191999999999</v>
      </c>
      <c r="AN174" s="14">
        <f t="shared" si="58"/>
        <v>24.736191999999999</v>
      </c>
      <c r="AO174" s="17"/>
      <c r="AP174" s="7">
        <f t="shared" si="59"/>
        <v>104</v>
      </c>
      <c r="AQ174" s="7">
        <f t="shared" si="60"/>
        <v>0.1</v>
      </c>
      <c r="AR174" s="14">
        <f t="shared" si="61"/>
        <v>25.72563968</v>
      </c>
      <c r="AS174" s="14">
        <f t="shared" si="50"/>
        <v>25.72563968</v>
      </c>
      <c r="AT174" s="17"/>
      <c r="AU174" s="7">
        <f t="shared" si="62"/>
        <v>104</v>
      </c>
      <c r="AV174" s="7">
        <f t="shared" si="63"/>
        <v>0.1</v>
      </c>
      <c r="AW174" s="14">
        <f t="shared" si="64"/>
        <v>26.7546652672</v>
      </c>
      <c r="AX174" s="14">
        <f t="shared" si="51"/>
        <v>26.7546652672</v>
      </c>
      <c r="AY174" s="17"/>
      <c r="AZ174" s="7">
        <f t="shared" si="65"/>
        <v>104</v>
      </c>
    </row>
    <row r="175" spans="2:52" ht="20.25" customHeight="1">
      <c r="B175" s="178"/>
      <c r="C175" s="14" t="s">
        <v>343</v>
      </c>
      <c r="D175" s="157"/>
      <c r="E175" s="77">
        <v>44183</v>
      </c>
      <c r="F175" s="160"/>
      <c r="G175" s="64" t="s">
        <v>0</v>
      </c>
      <c r="H175" s="159"/>
      <c r="I175" s="120" t="s">
        <v>91</v>
      </c>
      <c r="J175" s="12">
        <v>20.92</v>
      </c>
      <c r="K175" s="12">
        <v>1533.53</v>
      </c>
      <c r="L175" s="12">
        <v>108.408704217785</v>
      </c>
      <c r="M175" s="64">
        <v>133.12</v>
      </c>
      <c r="N175" s="64">
        <v>21.71</v>
      </c>
      <c r="O175" s="64">
        <v>1711.35</v>
      </c>
      <c r="P175" s="64">
        <v>101.890547263682</v>
      </c>
      <c r="Q175" s="64"/>
      <c r="R175" s="64"/>
      <c r="S175" s="64"/>
      <c r="T175" s="47">
        <f>V175*0.0651+U175</f>
        <v>137.44999999999999</v>
      </c>
      <c r="U175" s="64">
        <v>22.33</v>
      </c>
      <c r="V175" s="64">
        <v>1768.38</v>
      </c>
      <c r="W175" s="47">
        <f t="shared" si="66"/>
        <v>103.25</v>
      </c>
      <c r="X175" s="15">
        <f>(T175-U175)/V175</f>
        <v>6.5100000000000005E-2</v>
      </c>
      <c r="Y175" s="100">
        <v>137.44999999999999</v>
      </c>
      <c r="Z175" s="100">
        <v>22.33</v>
      </c>
      <c r="AA175" s="100">
        <v>1768.38</v>
      </c>
      <c r="AB175" s="15">
        <f t="shared" si="69"/>
        <v>6.5100000000000005E-2</v>
      </c>
      <c r="AC175" s="22">
        <v>139.51</v>
      </c>
      <c r="AD175" s="100">
        <v>22.87</v>
      </c>
      <c r="AE175" s="100">
        <v>1791.67</v>
      </c>
      <c r="AF175" s="22">
        <f>AC175/Y175*100</f>
        <v>101.5</v>
      </c>
      <c r="AG175" s="57">
        <f t="shared" si="71"/>
        <v>0.1</v>
      </c>
      <c r="AH175" s="14">
        <f t="shared" si="53"/>
        <v>23.784800000000001</v>
      </c>
      <c r="AI175" s="14">
        <f t="shared" si="54"/>
        <v>23.784800000000001</v>
      </c>
      <c r="AJ175" s="17"/>
      <c r="AK175" s="7">
        <f t="shared" si="55"/>
        <v>17</v>
      </c>
      <c r="AL175" s="7">
        <f t="shared" si="56"/>
        <v>0.1</v>
      </c>
      <c r="AM175" s="14">
        <f t="shared" si="57"/>
        <v>24.736191999999999</v>
      </c>
      <c r="AN175" s="14">
        <f t="shared" si="58"/>
        <v>24.736191999999999</v>
      </c>
      <c r="AO175" s="17"/>
      <c r="AP175" s="7">
        <f t="shared" si="59"/>
        <v>104</v>
      </c>
      <c r="AQ175" s="7">
        <f t="shared" si="60"/>
        <v>0.1</v>
      </c>
      <c r="AR175" s="14">
        <f t="shared" si="61"/>
        <v>25.72563968</v>
      </c>
      <c r="AS175" s="14">
        <f t="shared" si="50"/>
        <v>25.72563968</v>
      </c>
      <c r="AT175" s="17"/>
      <c r="AU175" s="7">
        <f t="shared" si="62"/>
        <v>104</v>
      </c>
      <c r="AV175" s="7">
        <f t="shared" si="63"/>
        <v>0.1</v>
      </c>
      <c r="AW175" s="14">
        <f t="shared" si="64"/>
        <v>26.7546652672</v>
      </c>
      <c r="AX175" s="14">
        <f t="shared" si="51"/>
        <v>26.7546652672</v>
      </c>
      <c r="AY175" s="17"/>
      <c r="AZ175" s="7">
        <f t="shared" si="65"/>
        <v>104</v>
      </c>
    </row>
    <row r="176" spans="2:52" ht="20.25" customHeight="1">
      <c r="B176" s="178" t="s">
        <v>83</v>
      </c>
      <c r="C176" s="14" t="s">
        <v>344</v>
      </c>
      <c r="D176" s="157">
        <v>103</v>
      </c>
      <c r="E176" s="77">
        <v>44183</v>
      </c>
      <c r="F176" s="160" t="s">
        <v>353</v>
      </c>
      <c r="G176" s="64" t="s">
        <v>0</v>
      </c>
      <c r="H176" s="159" t="s">
        <v>58</v>
      </c>
      <c r="I176" s="120" t="s">
        <v>11</v>
      </c>
      <c r="J176" s="12">
        <v>17.73</v>
      </c>
      <c r="K176" s="12">
        <v>1760.13</v>
      </c>
      <c r="L176" s="12">
        <v>109.525743881385</v>
      </c>
      <c r="M176" s="47">
        <v>114.6</v>
      </c>
      <c r="N176" s="64">
        <v>18.09</v>
      </c>
      <c r="O176" s="64">
        <v>1884.95</v>
      </c>
      <c r="P176" s="47">
        <v>100.84</v>
      </c>
      <c r="Q176" s="16">
        <v>5.1200000000000002E-2</v>
      </c>
      <c r="R176" s="64"/>
      <c r="S176" s="64"/>
      <c r="T176" s="47">
        <f>V176*0.0512+U176</f>
        <v>117.84</v>
      </c>
      <c r="U176" s="64">
        <v>18.61</v>
      </c>
      <c r="V176" s="64">
        <v>1938.17</v>
      </c>
      <c r="W176" s="47">
        <f t="shared" si="66"/>
        <v>102.83</v>
      </c>
      <c r="X176" s="15">
        <f t="shared" si="68"/>
        <v>5.1200000000000002E-2</v>
      </c>
      <c r="Y176" s="100">
        <v>117.84</v>
      </c>
      <c r="Z176" s="100">
        <v>18.61</v>
      </c>
      <c r="AA176" s="100">
        <v>1938.17</v>
      </c>
      <c r="AB176" s="100">
        <v>5.2699999999999997E-2</v>
      </c>
      <c r="AC176" s="22">
        <f>(AB176*AE176)+AD176</f>
        <v>123.72</v>
      </c>
      <c r="AD176" s="100">
        <v>19.059999999999999</v>
      </c>
      <c r="AE176" s="100">
        <v>1985.89</v>
      </c>
      <c r="AF176" s="22">
        <f t="shared" si="70"/>
        <v>104.99</v>
      </c>
      <c r="AG176" s="57">
        <f t="shared" si="71"/>
        <v>0.1</v>
      </c>
      <c r="AH176" s="14">
        <f t="shared" si="53"/>
        <v>19.822399999999998</v>
      </c>
      <c r="AI176" s="14">
        <f t="shared" si="54"/>
        <v>19.822399999999998</v>
      </c>
      <c r="AJ176" s="17"/>
      <c r="AK176" s="7">
        <f t="shared" si="55"/>
        <v>16</v>
      </c>
      <c r="AL176" s="7">
        <f t="shared" si="56"/>
        <v>0.1</v>
      </c>
      <c r="AM176" s="14">
        <f t="shared" si="57"/>
        <v>20.615296000000001</v>
      </c>
      <c r="AN176" s="14">
        <f t="shared" si="58"/>
        <v>20.615296000000001</v>
      </c>
      <c r="AO176" s="17"/>
      <c r="AP176" s="7">
        <f t="shared" si="59"/>
        <v>104</v>
      </c>
      <c r="AQ176" s="7">
        <f t="shared" si="60"/>
        <v>0.1</v>
      </c>
      <c r="AR176" s="14">
        <f t="shared" si="61"/>
        <v>21.43990784</v>
      </c>
      <c r="AS176" s="14">
        <f t="shared" si="50"/>
        <v>21.43990784</v>
      </c>
      <c r="AT176" s="17"/>
      <c r="AU176" s="7">
        <f t="shared" si="62"/>
        <v>104</v>
      </c>
      <c r="AV176" s="7">
        <f t="shared" si="63"/>
        <v>0.1</v>
      </c>
      <c r="AW176" s="14">
        <f t="shared" si="64"/>
        <v>22.297504153599998</v>
      </c>
      <c r="AX176" s="14">
        <f t="shared" si="51"/>
        <v>22.297504153599998</v>
      </c>
      <c r="AY176" s="17"/>
      <c r="AZ176" s="7">
        <f t="shared" si="65"/>
        <v>104</v>
      </c>
    </row>
    <row r="177" spans="2:52" ht="20.25" customHeight="1">
      <c r="B177" s="178"/>
      <c r="C177" s="14" t="s">
        <v>344</v>
      </c>
      <c r="D177" s="157"/>
      <c r="E177" s="77">
        <v>44183</v>
      </c>
      <c r="F177" s="160"/>
      <c r="G177" s="64" t="s">
        <v>0</v>
      </c>
      <c r="H177" s="159"/>
      <c r="I177" s="120" t="s">
        <v>12</v>
      </c>
      <c r="J177" s="12">
        <v>20.92</v>
      </c>
      <c r="K177" s="12">
        <v>2076.9499999999998</v>
      </c>
      <c r="L177" s="12">
        <v>109.527498063517</v>
      </c>
      <c r="M177" s="47">
        <v>137.52000000000001</v>
      </c>
      <c r="N177" s="64">
        <v>21.71</v>
      </c>
      <c r="O177" s="47">
        <v>2261.94</v>
      </c>
      <c r="P177" s="47">
        <v>100.84</v>
      </c>
      <c r="Q177" s="16">
        <v>5.1200000000000002E-2</v>
      </c>
      <c r="R177" s="64"/>
      <c r="S177" s="64"/>
      <c r="T177" s="47">
        <f>V177*0.0512+U177</f>
        <v>141.41</v>
      </c>
      <c r="U177" s="64">
        <v>22.33</v>
      </c>
      <c r="V177" s="64">
        <v>2325.8000000000002</v>
      </c>
      <c r="W177" s="47">
        <f t="shared" si="66"/>
        <v>102.83</v>
      </c>
      <c r="X177" s="15"/>
      <c r="Y177" s="100">
        <v>141.41</v>
      </c>
      <c r="Z177" s="100">
        <v>22.33</v>
      </c>
      <c r="AA177" s="100">
        <v>2325.8000000000002</v>
      </c>
      <c r="AB177" s="100"/>
      <c r="AC177" s="22">
        <f>AC176*1.2</f>
        <v>148.46</v>
      </c>
      <c r="AD177" s="22">
        <f>AD176*1.2</f>
        <v>22.87</v>
      </c>
      <c r="AE177" s="22">
        <f>AE176*1.2</f>
        <v>2383.0700000000002</v>
      </c>
      <c r="AF177" s="22">
        <f t="shared" si="70"/>
        <v>104.99</v>
      </c>
      <c r="AG177" s="57">
        <f t="shared" si="71"/>
        <v>0</v>
      </c>
      <c r="AH177" s="14">
        <f t="shared" si="53"/>
        <v>23.784800000000001</v>
      </c>
      <c r="AI177" s="14">
        <f t="shared" si="54"/>
        <v>23.784800000000001</v>
      </c>
      <c r="AJ177" s="17"/>
      <c r="AK177" s="7">
        <f t="shared" si="55"/>
        <v>16</v>
      </c>
      <c r="AL177" s="7">
        <f t="shared" si="56"/>
        <v>0</v>
      </c>
      <c r="AM177" s="14">
        <f t="shared" si="57"/>
        <v>24.736191999999999</v>
      </c>
      <c r="AN177" s="14">
        <f t="shared" si="58"/>
        <v>24.736191999999999</v>
      </c>
      <c r="AO177" s="17"/>
      <c r="AP177" s="7">
        <f t="shared" si="59"/>
        <v>104</v>
      </c>
      <c r="AQ177" s="7">
        <f t="shared" si="60"/>
        <v>0</v>
      </c>
      <c r="AR177" s="14">
        <f t="shared" si="61"/>
        <v>25.72563968</v>
      </c>
      <c r="AS177" s="14">
        <f t="shared" si="50"/>
        <v>25.72563968</v>
      </c>
      <c r="AT177" s="17"/>
      <c r="AU177" s="7">
        <f t="shared" si="62"/>
        <v>104</v>
      </c>
      <c r="AV177" s="7">
        <f t="shared" si="63"/>
        <v>0</v>
      </c>
      <c r="AW177" s="14">
        <f t="shared" si="64"/>
        <v>26.7546652672</v>
      </c>
      <c r="AX177" s="14">
        <f t="shared" si="51"/>
        <v>26.7546652672</v>
      </c>
      <c r="AY177" s="17"/>
      <c r="AZ177" s="7">
        <f t="shared" si="65"/>
        <v>104</v>
      </c>
    </row>
    <row r="178" spans="2:52" ht="39" customHeight="1">
      <c r="B178" s="55" t="s">
        <v>84</v>
      </c>
      <c r="C178" s="14" t="s">
        <v>342</v>
      </c>
      <c r="D178" s="128">
        <v>104</v>
      </c>
      <c r="E178" s="77">
        <v>44183</v>
      </c>
      <c r="F178" s="93" t="s">
        <v>356</v>
      </c>
      <c r="G178" s="64" t="s">
        <v>0</v>
      </c>
      <c r="H178" s="87" t="s">
        <v>59</v>
      </c>
      <c r="I178" s="120" t="s">
        <v>11</v>
      </c>
      <c r="J178" s="12">
        <v>17.73</v>
      </c>
      <c r="K178" s="12">
        <v>1409.5</v>
      </c>
      <c r="L178" s="12">
        <v>104.067216097613</v>
      </c>
      <c r="M178" s="64">
        <v>115.75</v>
      </c>
      <c r="N178" s="64">
        <v>18.09</v>
      </c>
      <c r="O178" s="64">
        <v>1731.57</v>
      </c>
      <c r="P178" s="64">
        <v>101.35726795096301</v>
      </c>
      <c r="Q178" s="64"/>
      <c r="R178" s="64"/>
      <c r="S178" s="64"/>
      <c r="T178" s="47">
        <f>V178*0.0564+U178</f>
        <v>120.4</v>
      </c>
      <c r="U178" s="64">
        <v>18.61</v>
      </c>
      <c r="V178" s="64">
        <v>1804.78</v>
      </c>
      <c r="W178" s="47">
        <f t="shared" si="66"/>
        <v>104.02</v>
      </c>
      <c r="X178" s="15">
        <f t="shared" si="68"/>
        <v>5.6399999999999999E-2</v>
      </c>
      <c r="Y178" s="22">
        <v>120.4</v>
      </c>
      <c r="Z178" s="100">
        <v>18.61</v>
      </c>
      <c r="AA178" s="100">
        <v>1804.78</v>
      </c>
      <c r="AB178" s="15">
        <f>X178</f>
        <v>5.6399999999999999E-2</v>
      </c>
      <c r="AC178" s="22">
        <f>AB178*AE178+AD178</f>
        <v>122.61</v>
      </c>
      <c r="AD178" s="100">
        <v>19.059999999999999</v>
      </c>
      <c r="AE178" s="100">
        <v>1836.08</v>
      </c>
      <c r="AF178" s="22">
        <f t="shared" si="70"/>
        <v>101.84</v>
      </c>
      <c r="AG178" s="57">
        <f t="shared" si="71"/>
        <v>0.1</v>
      </c>
      <c r="AH178" s="14">
        <f t="shared" si="53"/>
        <v>19.822399999999998</v>
      </c>
      <c r="AI178" s="14">
        <f t="shared" si="54"/>
        <v>19.822399999999998</v>
      </c>
      <c r="AJ178" s="17"/>
      <c r="AK178" s="7">
        <f t="shared" si="55"/>
        <v>16.2</v>
      </c>
      <c r="AL178" s="7">
        <f t="shared" si="56"/>
        <v>0.1</v>
      </c>
      <c r="AM178" s="14">
        <f t="shared" si="57"/>
        <v>20.615296000000001</v>
      </c>
      <c r="AN178" s="14">
        <f t="shared" si="58"/>
        <v>20.615296000000001</v>
      </c>
      <c r="AO178" s="17"/>
      <c r="AP178" s="7">
        <f t="shared" si="59"/>
        <v>104</v>
      </c>
      <c r="AQ178" s="7">
        <f t="shared" si="60"/>
        <v>0.1</v>
      </c>
      <c r="AR178" s="14">
        <f t="shared" si="61"/>
        <v>21.43990784</v>
      </c>
      <c r="AS178" s="14">
        <f t="shared" si="50"/>
        <v>21.43990784</v>
      </c>
      <c r="AT178" s="17"/>
      <c r="AU178" s="7">
        <f t="shared" si="62"/>
        <v>104</v>
      </c>
      <c r="AV178" s="7">
        <f t="shared" si="63"/>
        <v>0.1</v>
      </c>
      <c r="AW178" s="14">
        <f t="shared" si="64"/>
        <v>22.297504153599998</v>
      </c>
      <c r="AX178" s="14">
        <f t="shared" si="51"/>
        <v>22.297504153599998</v>
      </c>
      <c r="AY178" s="17"/>
      <c r="AZ178" s="7">
        <f t="shared" si="65"/>
        <v>104</v>
      </c>
    </row>
    <row r="179" spans="2:52" ht="20.25" customHeight="1">
      <c r="B179" s="178" t="s">
        <v>85</v>
      </c>
      <c r="C179" s="14" t="s">
        <v>342</v>
      </c>
      <c r="D179" s="160">
        <v>105</v>
      </c>
      <c r="E179" s="77">
        <v>44183</v>
      </c>
      <c r="F179" s="160" t="s">
        <v>357</v>
      </c>
      <c r="G179" s="64" t="s">
        <v>0</v>
      </c>
      <c r="H179" s="159" t="s">
        <v>195</v>
      </c>
      <c r="I179" s="120" t="s">
        <v>11</v>
      </c>
      <c r="J179" s="12">
        <v>17.73</v>
      </c>
      <c r="K179" s="12">
        <v>1452.57</v>
      </c>
      <c r="L179" s="12">
        <v>108.66334213356799</v>
      </c>
      <c r="M179" s="64">
        <v>121.21</v>
      </c>
      <c r="N179" s="64">
        <v>18.09</v>
      </c>
      <c r="O179" s="64">
        <v>1603.71</v>
      </c>
      <c r="P179" s="64"/>
      <c r="Q179" s="64"/>
      <c r="R179" s="64"/>
      <c r="S179" s="64"/>
      <c r="T179" s="47">
        <f>V179*0.0643+U179</f>
        <v>123.02</v>
      </c>
      <c r="U179" s="64">
        <v>18.61</v>
      </c>
      <c r="V179" s="64">
        <v>1623.79</v>
      </c>
      <c r="W179" s="47">
        <f t="shared" si="66"/>
        <v>101.49</v>
      </c>
      <c r="X179" s="15">
        <f t="shared" si="68"/>
        <v>6.4299999999999996E-2</v>
      </c>
      <c r="Y179" s="100">
        <v>123.02</v>
      </c>
      <c r="Z179" s="100">
        <v>18.61</v>
      </c>
      <c r="AA179" s="100">
        <v>1623.79</v>
      </c>
      <c r="AB179" s="15">
        <f>X179</f>
        <v>6.4299999999999996E-2</v>
      </c>
      <c r="AC179" s="22">
        <f>AB179*AE179+AD179</f>
        <v>125.51</v>
      </c>
      <c r="AD179" s="100">
        <v>19.059999999999999</v>
      </c>
      <c r="AE179" s="100">
        <v>1655.53</v>
      </c>
      <c r="AF179" s="22">
        <f t="shared" si="70"/>
        <v>102.02</v>
      </c>
      <c r="AG179" s="57">
        <f t="shared" si="71"/>
        <v>0.1</v>
      </c>
      <c r="AH179" s="14">
        <f t="shared" si="53"/>
        <v>19.822399999999998</v>
      </c>
      <c r="AI179" s="14">
        <f t="shared" si="54"/>
        <v>19.822399999999998</v>
      </c>
      <c r="AJ179" s="17"/>
      <c r="AK179" s="7">
        <f t="shared" si="55"/>
        <v>15.8</v>
      </c>
      <c r="AL179" s="7">
        <f t="shared" si="56"/>
        <v>0.1</v>
      </c>
      <c r="AM179" s="14">
        <f t="shared" si="57"/>
        <v>20.615296000000001</v>
      </c>
      <c r="AN179" s="14">
        <f t="shared" si="58"/>
        <v>20.615296000000001</v>
      </c>
      <c r="AO179" s="17"/>
      <c r="AP179" s="7">
        <f t="shared" si="59"/>
        <v>104</v>
      </c>
      <c r="AQ179" s="7">
        <f t="shared" si="60"/>
        <v>0.1</v>
      </c>
      <c r="AR179" s="14">
        <f t="shared" si="61"/>
        <v>21.43990784</v>
      </c>
      <c r="AS179" s="14">
        <f t="shared" si="50"/>
        <v>21.43990784</v>
      </c>
      <c r="AT179" s="17"/>
      <c r="AU179" s="7">
        <f t="shared" si="62"/>
        <v>104</v>
      </c>
      <c r="AV179" s="7">
        <f t="shared" si="63"/>
        <v>0.1</v>
      </c>
      <c r="AW179" s="14">
        <f t="shared" si="64"/>
        <v>22.297504153599998</v>
      </c>
      <c r="AX179" s="14">
        <f t="shared" si="51"/>
        <v>22.297504153599998</v>
      </c>
      <c r="AY179" s="17"/>
      <c r="AZ179" s="7">
        <f t="shared" si="65"/>
        <v>104</v>
      </c>
    </row>
    <row r="180" spans="2:52" ht="20.25" customHeight="1">
      <c r="B180" s="178"/>
      <c r="C180" s="14" t="s">
        <v>342</v>
      </c>
      <c r="D180" s="160"/>
      <c r="E180" s="77">
        <v>44183</v>
      </c>
      <c r="F180" s="160"/>
      <c r="G180" s="64" t="s">
        <v>0</v>
      </c>
      <c r="H180" s="159"/>
      <c r="I180" s="120" t="s">
        <v>12</v>
      </c>
      <c r="J180" s="12">
        <v>20.92</v>
      </c>
      <c r="K180" s="12">
        <v>1714.03</v>
      </c>
      <c r="L180" s="12">
        <v>108.659264169705</v>
      </c>
      <c r="M180" s="64">
        <v>145.44999999999999</v>
      </c>
      <c r="N180" s="64">
        <v>21.71</v>
      </c>
      <c r="O180" s="47">
        <v>1924.45</v>
      </c>
      <c r="P180" s="64"/>
      <c r="Q180" s="64"/>
      <c r="R180" s="64"/>
      <c r="S180" s="64"/>
      <c r="T180" s="47">
        <f>V180*0.0643+U180</f>
        <v>147.62</v>
      </c>
      <c r="U180" s="64">
        <v>22.33</v>
      </c>
      <c r="V180" s="64">
        <v>1948.55</v>
      </c>
      <c r="W180" s="47">
        <f t="shared" si="66"/>
        <v>101.49</v>
      </c>
      <c r="X180" s="15"/>
      <c r="Y180" s="100">
        <v>147.62</v>
      </c>
      <c r="Z180" s="100">
        <v>22.33</v>
      </c>
      <c r="AA180" s="100">
        <v>1948.55</v>
      </c>
      <c r="AB180" s="15">
        <f>AB179</f>
        <v>6.4299999999999996E-2</v>
      </c>
      <c r="AC180" s="22">
        <f>AC179*1.2</f>
        <v>150.61000000000001</v>
      </c>
      <c r="AD180" s="22">
        <f>AD179*1.2</f>
        <v>22.87</v>
      </c>
      <c r="AE180" s="22">
        <f>AE179*1.2</f>
        <v>1986.64</v>
      </c>
      <c r="AF180" s="22">
        <f t="shared" si="70"/>
        <v>102.03</v>
      </c>
      <c r="AG180" s="57">
        <f t="shared" si="71"/>
        <v>0.1</v>
      </c>
      <c r="AH180" s="14">
        <f t="shared" si="53"/>
        <v>23.784800000000001</v>
      </c>
      <c r="AI180" s="14">
        <f t="shared" si="54"/>
        <v>23.784800000000001</v>
      </c>
      <c r="AJ180" s="17"/>
      <c r="AK180" s="7">
        <f t="shared" si="55"/>
        <v>15.8</v>
      </c>
      <c r="AL180" s="7">
        <f t="shared" si="56"/>
        <v>0.1</v>
      </c>
      <c r="AM180" s="14">
        <f t="shared" si="57"/>
        <v>24.736191999999999</v>
      </c>
      <c r="AN180" s="14">
        <f t="shared" si="58"/>
        <v>24.736191999999999</v>
      </c>
      <c r="AO180" s="17"/>
      <c r="AP180" s="7">
        <f t="shared" si="59"/>
        <v>104</v>
      </c>
      <c r="AQ180" s="7">
        <f t="shared" si="60"/>
        <v>0.1</v>
      </c>
      <c r="AR180" s="14">
        <f t="shared" si="61"/>
        <v>25.72563968</v>
      </c>
      <c r="AS180" s="14">
        <f t="shared" si="50"/>
        <v>25.72563968</v>
      </c>
      <c r="AT180" s="17"/>
      <c r="AU180" s="7">
        <f t="shared" si="62"/>
        <v>104</v>
      </c>
      <c r="AV180" s="7">
        <f t="shared" si="63"/>
        <v>0.1</v>
      </c>
      <c r="AW180" s="14">
        <f t="shared" si="64"/>
        <v>26.7546652672</v>
      </c>
      <c r="AX180" s="14">
        <f t="shared" si="51"/>
        <v>26.7546652672</v>
      </c>
      <c r="AY180" s="17"/>
      <c r="AZ180" s="7">
        <f t="shared" si="65"/>
        <v>104</v>
      </c>
    </row>
    <row r="181" spans="2:52" ht="20.25" customHeight="1">
      <c r="B181" s="178" t="s">
        <v>86</v>
      </c>
      <c r="C181" s="14" t="s">
        <v>342</v>
      </c>
      <c r="D181" s="160">
        <v>106</v>
      </c>
      <c r="E181" s="77">
        <v>44183</v>
      </c>
      <c r="F181" s="160" t="s">
        <v>363</v>
      </c>
      <c r="G181" s="64" t="s">
        <v>0</v>
      </c>
      <c r="H181" s="159" t="s">
        <v>60</v>
      </c>
      <c r="I181" s="120" t="s">
        <v>118</v>
      </c>
      <c r="J181" s="12">
        <v>20.92</v>
      </c>
      <c r="K181" s="12">
        <v>1365.19</v>
      </c>
      <c r="L181" s="12">
        <v>125.75565865317</v>
      </c>
      <c r="M181" s="94">
        <f>O181*0.0508+N181</f>
        <v>94.09</v>
      </c>
      <c r="N181" s="64">
        <v>21.71</v>
      </c>
      <c r="O181" s="95">
        <v>1424.89</v>
      </c>
      <c r="P181" s="47">
        <v>100.32</v>
      </c>
      <c r="Q181" s="16">
        <v>5.0799999999999998E-2</v>
      </c>
      <c r="R181" s="64"/>
      <c r="S181" s="64"/>
      <c r="T181" s="95">
        <v>95.56</v>
      </c>
      <c r="U181" s="64">
        <v>22.33</v>
      </c>
      <c r="V181" s="95">
        <v>1441.54</v>
      </c>
      <c r="W181" s="47">
        <f t="shared" si="66"/>
        <v>101.56</v>
      </c>
      <c r="X181" s="15">
        <v>5.11E-2</v>
      </c>
      <c r="Y181" s="22">
        <f>X181*AA181+Z181</f>
        <v>95.34</v>
      </c>
      <c r="Z181" s="100">
        <v>22.33</v>
      </c>
      <c r="AA181" s="100">
        <v>1428.71</v>
      </c>
      <c r="AB181" s="15">
        <v>5.3600000000000002E-2</v>
      </c>
      <c r="AC181" s="22">
        <f>AB181*AE181+AD181</f>
        <v>100.1</v>
      </c>
      <c r="AD181" s="100">
        <v>22.87</v>
      </c>
      <c r="AE181" s="100">
        <v>1440.87</v>
      </c>
      <c r="AF181" s="22">
        <f t="shared" si="70"/>
        <v>104.99</v>
      </c>
      <c r="AG181" s="57">
        <f t="shared" si="71"/>
        <v>0.1</v>
      </c>
      <c r="AH181" s="14">
        <f t="shared" si="53"/>
        <v>23.784800000000001</v>
      </c>
      <c r="AI181" s="14">
        <f t="shared" si="54"/>
        <v>23.784800000000001</v>
      </c>
      <c r="AJ181" s="17"/>
      <c r="AK181" s="7">
        <f t="shared" si="55"/>
        <v>23.8</v>
      </c>
      <c r="AL181" s="7">
        <f t="shared" si="56"/>
        <v>0.1</v>
      </c>
      <c r="AM181" s="14">
        <f t="shared" si="57"/>
        <v>24.736191999999999</v>
      </c>
      <c r="AN181" s="14">
        <f t="shared" si="58"/>
        <v>24.736191999999999</v>
      </c>
      <c r="AO181" s="17"/>
      <c r="AP181" s="7">
        <f t="shared" si="59"/>
        <v>104</v>
      </c>
      <c r="AQ181" s="7">
        <f t="shared" si="60"/>
        <v>0.1</v>
      </c>
      <c r="AR181" s="14">
        <f t="shared" si="61"/>
        <v>25.72563968</v>
      </c>
      <c r="AS181" s="14">
        <f t="shared" si="50"/>
        <v>25.72563968</v>
      </c>
      <c r="AT181" s="17"/>
      <c r="AU181" s="7">
        <f t="shared" si="62"/>
        <v>104</v>
      </c>
      <c r="AV181" s="7">
        <f t="shared" si="63"/>
        <v>0.1</v>
      </c>
      <c r="AW181" s="14">
        <f t="shared" si="64"/>
        <v>26.7546652672</v>
      </c>
      <c r="AX181" s="14">
        <f t="shared" si="51"/>
        <v>26.7546652672</v>
      </c>
      <c r="AY181" s="17"/>
      <c r="AZ181" s="7">
        <f t="shared" si="65"/>
        <v>104</v>
      </c>
    </row>
    <row r="182" spans="2:52" ht="37.5" customHeight="1">
      <c r="B182" s="178"/>
      <c r="C182" s="14" t="s">
        <v>342</v>
      </c>
      <c r="D182" s="160"/>
      <c r="E182" s="77">
        <v>44183</v>
      </c>
      <c r="F182" s="160"/>
      <c r="G182" s="64" t="s">
        <v>0</v>
      </c>
      <c r="H182" s="159"/>
      <c r="I182" s="120" t="s">
        <v>33</v>
      </c>
      <c r="J182" s="12">
        <v>20.92</v>
      </c>
      <c r="K182" s="12">
        <v>1365.19</v>
      </c>
      <c r="L182" s="12">
        <v>125.75565865317</v>
      </c>
      <c r="M182" s="94">
        <f>O182*0.0508+N182</f>
        <v>94.09</v>
      </c>
      <c r="N182" s="64">
        <v>21.71</v>
      </c>
      <c r="O182" s="95">
        <v>1424.89</v>
      </c>
      <c r="P182" s="47">
        <v>100.32</v>
      </c>
      <c r="Q182" s="16">
        <v>5.0799999999999998E-2</v>
      </c>
      <c r="R182" s="64"/>
      <c r="S182" s="64"/>
      <c r="T182" s="95">
        <v>95.56</v>
      </c>
      <c r="U182" s="64">
        <v>22.33</v>
      </c>
      <c r="V182" s="95">
        <v>1441.54</v>
      </c>
      <c r="W182" s="47">
        <f t="shared" si="66"/>
        <v>101.56</v>
      </c>
      <c r="X182" s="15"/>
      <c r="Y182" s="22">
        <f>Y181</f>
        <v>95.34</v>
      </c>
      <c r="Z182" s="100">
        <v>22.33</v>
      </c>
      <c r="AA182" s="100">
        <v>1428.71</v>
      </c>
      <c r="AB182" s="15">
        <f>AB181</f>
        <v>5.3600000000000002E-2</v>
      </c>
      <c r="AC182" s="22">
        <f>AC181</f>
        <v>100.1</v>
      </c>
      <c r="AD182" s="100">
        <v>22.87</v>
      </c>
      <c r="AE182" s="100">
        <f>AE181</f>
        <v>1440.87</v>
      </c>
      <c r="AF182" s="22">
        <f t="shared" si="70"/>
        <v>104.99</v>
      </c>
      <c r="AG182" s="57">
        <f t="shared" si="71"/>
        <v>0.1</v>
      </c>
      <c r="AH182" s="14">
        <f t="shared" si="53"/>
        <v>23.784800000000001</v>
      </c>
      <c r="AI182" s="14">
        <f t="shared" si="54"/>
        <v>23.784800000000001</v>
      </c>
      <c r="AJ182" s="17"/>
      <c r="AK182" s="7">
        <f t="shared" si="55"/>
        <v>23.8</v>
      </c>
      <c r="AL182" s="7">
        <f t="shared" si="56"/>
        <v>0.1</v>
      </c>
      <c r="AM182" s="14">
        <f t="shared" si="57"/>
        <v>24.736191999999999</v>
      </c>
      <c r="AN182" s="14">
        <f t="shared" si="58"/>
        <v>24.736191999999999</v>
      </c>
      <c r="AO182" s="17"/>
      <c r="AP182" s="7">
        <f t="shared" si="59"/>
        <v>104</v>
      </c>
      <c r="AQ182" s="7">
        <f t="shared" si="60"/>
        <v>0.1</v>
      </c>
      <c r="AR182" s="14">
        <f t="shared" si="61"/>
        <v>25.72563968</v>
      </c>
      <c r="AS182" s="14">
        <f t="shared" si="50"/>
        <v>25.72563968</v>
      </c>
      <c r="AT182" s="17"/>
      <c r="AU182" s="7">
        <f t="shared" si="62"/>
        <v>104</v>
      </c>
      <c r="AV182" s="7">
        <f t="shared" si="63"/>
        <v>0.1</v>
      </c>
      <c r="AW182" s="14">
        <f t="shared" si="64"/>
        <v>26.7546652672</v>
      </c>
      <c r="AX182" s="14">
        <f t="shared" si="51"/>
        <v>26.7546652672</v>
      </c>
      <c r="AY182" s="17"/>
      <c r="AZ182" s="7">
        <f t="shared" si="65"/>
        <v>104</v>
      </c>
    </row>
    <row r="183" spans="2:52" ht="37.5" customHeight="1">
      <c r="B183" s="178" t="s">
        <v>87</v>
      </c>
      <c r="C183" s="14" t="s">
        <v>342</v>
      </c>
      <c r="D183" s="162">
        <v>107</v>
      </c>
      <c r="E183" s="77">
        <v>44183</v>
      </c>
      <c r="F183" s="160" t="s">
        <v>362</v>
      </c>
      <c r="G183" s="64" t="s">
        <v>0</v>
      </c>
      <c r="H183" s="159" t="s">
        <v>61</v>
      </c>
      <c r="I183" s="120" t="s">
        <v>118</v>
      </c>
      <c r="J183" s="12">
        <v>20.92</v>
      </c>
      <c r="K183" s="12">
        <v>1401.79</v>
      </c>
      <c r="L183" s="12">
        <v>125.12301419935299</v>
      </c>
      <c r="M183" s="47">
        <v>94.95</v>
      </c>
      <c r="N183" s="64">
        <v>21.71</v>
      </c>
      <c r="O183" s="64">
        <v>1485.61</v>
      </c>
      <c r="P183" s="47">
        <v>100.45</v>
      </c>
      <c r="Q183" s="16">
        <v>4.9299999999999997E-2</v>
      </c>
      <c r="R183" s="64"/>
      <c r="S183" s="64"/>
      <c r="T183" s="47">
        <f>V183*0.0493+U183</f>
        <v>96.51</v>
      </c>
      <c r="U183" s="64">
        <v>22.33</v>
      </c>
      <c r="V183" s="64">
        <v>1504.63</v>
      </c>
      <c r="W183" s="47">
        <f t="shared" si="66"/>
        <v>101.64</v>
      </c>
      <c r="X183" s="15">
        <f t="shared" si="68"/>
        <v>4.9299999999999997E-2</v>
      </c>
      <c r="Y183" s="100">
        <v>96.51</v>
      </c>
      <c r="Z183" s="100">
        <v>22.33</v>
      </c>
      <c r="AA183" s="100">
        <v>1504.63</v>
      </c>
      <c r="AB183" s="15">
        <v>5.1799999999999999E-2</v>
      </c>
      <c r="AC183" s="22">
        <f>AE183*AB183+AD183</f>
        <v>101.26</v>
      </c>
      <c r="AD183" s="100">
        <v>22.87</v>
      </c>
      <c r="AE183" s="100">
        <v>1513.27</v>
      </c>
      <c r="AF183" s="22">
        <f t="shared" si="70"/>
        <v>104.92</v>
      </c>
      <c r="AG183" s="57">
        <f t="shared" si="71"/>
        <v>0.1</v>
      </c>
      <c r="AH183" s="14">
        <f t="shared" si="53"/>
        <v>23.784800000000001</v>
      </c>
      <c r="AI183" s="14">
        <f t="shared" si="54"/>
        <v>23.784800000000001</v>
      </c>
      <c r="AJ183" s="17"/>
      <c r="AK183" s="7">
        <f t="shared" si="55"/>
        <v>23.5</v>
      </c>
      <c r="AL183" s="7">
        <f t="shared" si="56"/>
        <v>0.1</v>
      </c>
      <c r="AM183" s="14">
        <f t="shared" si="57"/>
        <v>24.736191999999999</v>
      </c>
      <c r="AN183" s="14">
        <f t="shared" si="58"/>
        <v>24.736191999999999</v>
      </c>
      <c r="AO183" s="17"/>
      <c r="AP183" s="7">
        <f t="shared" si="59"/>
        <v>104</v>
      </c>
      <c r="AQ183" s="7">
        <f t="shared" si="60"/>
        <v>0.1</v>
      </c>
      <c r="AR183" s="14">
        <f t="shared" si="61"/>
        <v>25.72563968</v>
      </c>
      <c r="AS183" s="14">
        <f t="shared" si="50"/>
        <v>25.72563968</v>
      </c>
      <c r="AT183" s="17"/>
      <c r="AU183" s="7">
        <f t="shared" si="62"/>
        <v>104</v>
      </c>
      <c r="AV183" s="7">
        <f t="shared" si="63"/>
        <v>0.1</v>
      </c>
      <c r="AW183" s="14">
        <f t="shared" si="64"/>
        <v>26.7546652672</v>
      </c>
      <c r="AX183" s="14">
        <f t="shared" si="51"/>
        <v>26.7546652672</v>
      </c>
      <c r="AY183" s="17"/>
      <c r="AZ183" s="7">
        <f t="shared" si="65"/>
        <v>104</v>
      </c>
    </row>
    <row r="184" spans="2:52" ht="35.25" customHeight="1">
      <c r="B184" s="178"/>
      <c r="C184" s="14" t="s">
        <v>342</v>
      </c>
      <c r="D184" s="140"/>
      <c r="E184" s="77">
        <v>44183</v>
      </c>
      <c r="F184" s="160"/>
      <c r="G184" s="64" t="s">
        <v>0</v>
      </c>
      <c r="H184" s="159"/>
      <c r="I184" s="120" t="s">
        <v>91</v>
      </c>
      <c r="J184" s="12">
        <v>20.92</v>
      </c>
      <c r="K184" s="12">
        <v>1401.79</v>
      </c>
      <c r="L184" s="12">
        <v>125.12301419935299</v>
      </c>
      <c r="M184" s="47">
        <v>94.95</v>
      </c>
      <c r="N184" s="64">
        <v>21.71</v>
      </c>
      <c r="O184" s="64">
        <v>1485.61</v>
      </c>
      <c r="P184" s="47">
        <v>100.45</v>
      </c>
      <c r="Q184" s="16">
        <v>4.9299999999999997E-2</v>
      </c>
      <c r="R184" s="64"/>
      <c r="S184" s="64"/>
      <c r="T184" s="64">
        <v>96.51</v>
      </c>
      <c r="U184" s="64">
        <v>22.33</v>
      </c>
      <c r="V184" s="64">
        <v>1504.63</v>
      </c>
      <c r="W184" s="47">
        <f t="shared" si="66"/>
        <v>101.64</v>
      </c>
      <c r="X184" s="15"/>
      <c r="Y184" s="100">
        <v>96.51</v>
      </c>
      <c r="Z184" s="100">
        <v>22.33</v>
      </c>
      <c r="AA184" s="100">
        <v>1504.63</v>
      </c>
      <c r="AB184" s="15">
        <f>AB183</f>
        <v>5.1799999999999999E-2</v>
      </c>
      <c r="AC184" s="22">
        <f>AC183</f>
        <v>101.26</v>
      </c>
      <c r="AD184" s="100">
        <v>22.87</v>
      </c>
      <c r="AE184" s="100">
        <f>AE183</f>
        <v>1513.27</v>
      </c>
      <c r="AF184" s="22">
        <f t="shared" si="70"/>
        <v>104.92</v>
      </c>
      <c r="AG184" s="57">
        <f t="shared" si="71"/>
        <v>0.1</v>
      </c>
      <c r="AH184" s="14">
        <f t="shared" si="53"/>
        <v>23.784800000000001</v>
      </c>
      <c r="AI184" s="14">
        <f t="shared" si="54"/>
        <v>23.784800000000001</v>
      </c>
      <c r="AJ184" s="17"/>
      <c r="AK184" s="7">
        <f t="shared" si="55"/>
        <v>23.5</v>
      </c>
      <c r="AL184" s="7">
        <f t="shared" si="56"/>
        <v>0.1</v>
      </c>
      <c r="AM184" s="14">
        <f t="shared" si="57"/>
        <v>24.736191999999999</v>
      </c>
      <c r="AN184" s="14">
        <f t="shared" si="58"/>
        <v>24.736191999999999</v>
      </c>
      <c r="AO184" s="17"/>
      <c r="AP184" s="7">
        <f t="shared" si="59"/>
        <v>104</v>
      </c>
      <c r="AQ184" s="7">
        <f t="shared" si="60"/>
        <v>0.1</v>
      </c>
      <c r="AR184" s="14">
        <f t="shared" si="61"/>
        <v>25.72563968</v>
      </c>
      <c r="AS184" s="14">
        <f t="shared" si="50"/>
        <v>25.72563968</v>
      </c>
      <c r="AT184" s="17"/>
      <c r="AU184" s="7">
        <f t="shared" si="62"/>
        <v>104</v>
      </c>
      <c r="AV184" s="7">
        <f t="shared" si="63"/>
        <v>0.1</v>
      </c>
      <c r="AW184" s="14">
        <f t="shared" si="64"/>
        <v>26.7546652672</v>
      </c>
      <c r="AX184" s="14">
        <f t="shared" si="51"/>
        <v>26.7546652672</v>
      </c>
      <c r="AY184" s="17"/>
      <c r="AZ184" s="7">
        <f t="shared" si="65"/>
        <v>104</v>
      </c>
    </row>
    <row r="185" spans="2:52" ht="20.25" customHeight="1">
      <c r="B185" s="178" t="s">
        <v>62</v>
      </c>
      <c r="C185" s="14" t="s">
        <v>342</v>
      </c>
      <c r="D185" s="160">
        <v>108</v>
      </c>
      <c r="E185" s="77">
        <v>44183</v>
      </c>
      <c r="F185" s="160" t="s">
        <v>359</v>
      </c>
      <c r="G185" s="64" t="s">
        <v>0</v>
      </c>
      <c r="H185" s="159" t="s">
        <v>63</v>
      </c>
      <c r="I185" s="120" t="s">
        <v>118</v>
      </c>
      <c r="J185" s="12">
        <v>20.92</v>
      </c>
      <c r="K185" s="12">
        <v>1393.57</v>
      </c>
      <c r="L185" s="12">
        <v>100</v>
      </c>
      <c r="M185" s="64">
        <v>121.43</v>
      </c>
      <c r="N185" s="64">
        <v>21.71</v>
      </c>
      <c r="O185" s="64">
        <v>1486.16</v>
      </c>
      <c r="P185" s="64"/>
      <c r="Q185" s="64"/>
      <c r="R185" s="64"/>
      <c r="S185" s="64"/>
      <c r="T185" s="47">
        <f>V185*0.0671+U185</f>
        <v>124.18</v>
      </c>
      <c r="U185" s="64">
        <v>22.33</v>
      </c>
      <c r="V185" s="64">
        <v>1517.84</v>
      </c>
      <c r="W185" s="47">
        <f t="shared" si="66"/>
        <v>102.26</v>
      </c>
      <c r="X185" s="15">
        <f t="shared" si="68"/>
        <v>6.7100000000000007E-2</v>
      </c>
      <c r="Y185" s="100">
        <v>124.18</v>
      </c>
      <c r="Z185" s="100">
        <v>22.33</v>
      </c>
      <c r="AA185" s="100">
        <v>1517.84</v>
      </c>
      <c r="AB185" s="15">
        <f>X185</f>
        <v>6.7100000000000007E-2</v>
      </c>
      <c r="AC185" s="22">
        <f>AB185*AE185+AD185</f>
        <v>126.74</v>
      </c>
      <c r="AD185" s="100">
        <f t="shared" ref="AD185:AD192" si="72">AD184</f>
        <v>22.87</v>
      </c>
      <c r="AE185" s="100">
        <v>1547.96</v>
      </c>
      <c r="AF185" s="22">
        <f t="shared" si="70"/>
        <v>102.06</v>
      </c>
      <c r="AG185" s="57">
        <f t="shared" si="71"/>
        <v>0.1</v>
      </c>
      <c r="AH185" s="14">
        <f t="shared" si="53"/>
        <v>23.784800000000001</v>
      </c>
      <c r="AI185" s="14">
        <f t="shared" si="54"/>
        <v>23.784800000000001</v>
      </c>
      <c r="AJ185" s="17"/>
      <c r="AK185" s="7">
        <f t="shared" si="55"/>
        <v>18.8</v>
      </c>
      <c r="AL185" s="7">
        <f t="shared" si="56"/>
        <v>0.1</v>
      </c>
      <c r="AM185" s="14">
        <f t="shared" si="57"/>
        <v>24.736191999999999</v>
      </c>
      <c r="AN185" s="14">
        <f t="shared" si="58"/>
        <v>24.736191999999999</v>
      </c>
      <c r="AO185" s="17"/>
      <c r="AP185" s="7">
        <f t="shared" si="59"/>
        <v>104</v>
      </c>
      <c r="AQ185" s="7">
        <f t="shared" si="60"/>
        <v>0.1</v>
      </c>
      <c r="AR185" s="14">
        <f t="shared" si="61"/>
        <v>25.72563968</v>
      </c>
      <c r="AS185" s="14">
        <f t="shared" si="50"/>
        <v>25.72563968</v>
      </c>
      <c r="AT185" s="17"/>
      <c r="AU185" s="7">
        <f t="shared" si="62"/>
        <v>104</v>
      </c>
      <c r="AV185" s="7">
        <f t="shared" si="63"/>
        <v>0.1</v>
      </c>
      <c r="AW185" s="14">
        <f t="shared" si="64"/>
        <v>26.7546652672</v>
      </c>
      <c r="AX185" s="14">
        <f t="shared" si="51"/>
        <v>26.7546652672</v>
      </c>
      <c r="AY185" s="17"/>
      <c r="AZ185" s="7">
        <f t="shared" si="65"/>
        <v>104</v>
      </c>
    </row>
    <row r="186" spans="2:52" ht="20.25" customHeight="1">
      <c r="B186" s="178"/>
      <c r="C186" s="14" t="s">
        <v>342</v>
      </c>
      <c r="D186" s="160"/>
      <c r="E186" s="77">
        <v>44183</v>
      </c>
      <c r="F186" s="160"/>
      <c r="G186" s="64" t="s">
        <v>0</v>
      </c>
      <c r="H186" s="159"/>
      <c r="I186" s="120" t="s">
        <v>91</v>
      </c>
      <c r="J186" s="12">
        <v>20.92</v>
      </c>
      <c r="K186" s="12">
        <v>1393.57</v>
      </c>
      <c r="L186" s="12">
        <v>100</v>
      </c>
      <c r="M186" s="64">
        <v>121.43</v>
      </c>
      <c r="N186" s="64">
        <v>21.71</v>
      </c>
      <c r="O186" s="64">
        <v>1486.16</v>
      </c>
      <c r="P186" s="64"/>
      <c r="Q186" s="64"/>
      <c r="R186" s="64"/>
      <c r="S186" s="64"/>
      <c r="T186" s="64">
        <v>124.18</v>
      </c>
      <c r="U186" s="64">
        <v>22.33</v>
      </c>
      <c r="V186" s="64">
        <v>1517.84</v>
      </c>
      <c r="W186" s="47">
        <f t="shared" si="66"/>
        <v>102.26</v>
      </c>
      <c r="X186" s="15"/>
      <c r="Y186" s="100">
        <v>124.18</v>
      </c>
      <c r="Z186" s="100">
        <v>22.33</v>
      </c>
      <c r="AA186" s="100">
        <v>1517.84</v>
      </c>
      <c r="AB186" s="15">
        <f>X185</f>
        <v>6.7100000000000007E-2</v>
      </c>
      <c r="AC186" s="22">
        <f>AC185</f>
        <v>126.74</v>
      </c>
      <c r="AD186" s="100">
        <f t="shared" si="72"/>
        <v>22.87</v>
      </c>
      <c r="AE186" s="100">
        <f>AE185</f>
        <v>1547.96</v>
      </c>
      <c r="AF186" s="22">
        <f t="shared" si="70"/>
        <v>102.06</v>
      </c>
      <c r="AG186" s="57">
        <f t="shared" si="71"/>
        <v>0.1</v>
      </c>
      <c r="AH186" s="14">
        <f t="shared" si="53"/>
        <v>23.784800000000001</v>
      </c>
      <c r="AI186" s="14">
        <f t="shared" si="54"/>
        <v>23.784800000000001</v>
      </c>
      <c r="AJ186" s="17"/>
      <c r="AK186" s="7">
        <f t="shared" si="55"/>
        <v>18.8</v>
      </c>
      <c r="AL186" s="7">
        <f t="shared" si="56"/>
        <v>0.1</v>
      </c>
      <c r="AM186" s="14">
        <f t="shared" si="57"/>
        <v>24.736191999999999</v>
      </c>
      <c r="AN186" s="14">
        <f t="shared" si="58"/>
        <v>24.736191999999999</v>
      </c>
      <c r="AO186" s="17"/>
      <c r="AP186" s="7">
        <f t="shared" si="59"/>
        <v>104</v>
      </c>
      <c r="AQ186" s="7">
        <f t="shared" si="60"/>
        <v>0.1</v>
      </c>
      <c r="AR186" s="14">
        <f t="shared" si="61"/>
        <v>25.72563968</v>
      </c>
      <c r="AS186" s="14">
        <f t="shared" si="50"/>
        <v>25.72563968</v>
      </c>
      <c r="AT186" s="17"/>
      <c r="AU186" s="7">
        <f t="shared" si="62"/>
        <v>104</v>
      </c>
      <c r="AV186" s="7">
        <f t="shared" si="63"/>
        <v>0.1</v>
      </c>
      <c r="AW186" s="14">
        <f t="shared" si="64"/>
        <v>26.7546652672</v>
      </c>
      <c r="AX186" s="14">
        <f t="shared" si="51"/>
        <v>26.7546652672</v>
      </c>
      <c r="AY186" s="17"/>
      <c r="AZ186" s="7">
        <f t="shared" si="65"/>
        <v>104</v>
      </c>
    </row>
    <row r="187" spans="2:52" ht="20.25" customHeight="1">
      <c r="B187" s="190" t="s">
        <v>64</v>
      </c>
      <c r="C187" s="14" t="s">
        <v>342</v>
      </c>
      <c r="D187" s="162">
        <v>109</v>
      </c>
      <c r="E187" s="77">
        <v>44183</v>
      </c>
      <c r="F187" s="160" t="s">
        <v>360</v>
      </c>
      <c r="G187" s="64" t="s">
        <v>0</v>
      </c>
      <c r="H187" s="159" t="s">
        <v>65</v>
      </c>
      <c r="I187" s="120" t="s">
        <v>118</v>
      </c>
      <c r="J187" s="12">
        <v>20.92</v>
      </c>
      <c r="K187" s="12">
        <v>1659.09</v>
      </c>
      <c r="L187" s="12">
        <v>100</v>
      </c>
      <c r="M187" s="64">
        <v>132.78</v>
      </c>
      <c r="N187" s="64">
        <v>21.71</v>
      </c>
      <c r="O187" s="47">
        <v>1655.34</v>
      </c>
      <c r="P187" s="64"/>
      <c r="Q187" s="64"/>
      <c r="R187" s="64"/>
      <c r="S187" s="64"/>
      <c r="T187" s="47">
        <f>V187*0.0671+U187</f>
        <v>135.43</v>
      </c>
      <c r="U187" s="64">
        <v>22.33</v>
      </c>
      <c r="V187" s="64">
        <v>1685.5</v>
      </c>
      <c r="W187" s="47">
        <f t="shared" si="66"/>
        <v>102</v>
      </c>
      <c r="X187" s="15">
        <f t="shared" si="68"/>
        <v>6.7100000000000007E-2</v>
      </c>
      <c r="Y187" s="22">
        <f>X187*AA187+Z187</f>
        <v>130.04</v>
      </c>
      <c r="Z187" s="100">
        <v>22.33</v>
      </c>
      <c r="AA187" s="100">
        <v>1605.28</v>
      </c>
      <c r="AB187" s="15">
        <f t="shared" ref="AB187:AB192" si="73">AB186</f>
        <v>6.7100000000000007E-2</v>
      </c>
      <c r="AC187" s="22">
        <f>AB187*AE187+AD187</f>
        <v>132.66999999999999</v>
      </c>
      <c r="AD187" s="100">
        <f t="shared" si="72"/>
        <v>22.87</v>
      </c>
      <c r="AE187" s="100">
        <v>1636.29</v>
      </c>
      <c r="AF187" s="22">
        <f t="shared" si="70"/>
        <v>102.02</v>
      </c>
      <c r="AG187" s="57">
        <f t="shared" si="71"/>
        <v>0.1</v>
      </c>
      <c r="AH187" s="14">
        <f t="shared" si="53"/>
        <v>23.784800000000001</v>
      </c>
      <c r="AI187" s="14">
        <f t="shared" si="54"/>
        <v>23.784800000000001</v>
      </c>
      <c r="AJ187" s="17"/>
      <c r="AK187" s="7">
        <f t="shared" si="55"/>
        <v>17.899999999999999</v>
      </c>
      <c r="AL187" s="7">
        <f t="shared" si="56"/>
        <v>0.1</v>
      </c>
      <c r="AM187" s="14">
        <f t="shared" si="57"/>
        <v>24.736191999999999</v>
      </c>
      <c r="AN187" s="14">
        <f t="shared" si="58"/>
        <v>24.736191999999999</v>
      </c>
      <c r="AO187" s="17"/>
      <c r="AP187" s="7">
        <f t="shared" si="59"/>
        <v>104</v>
      </c>
      <c r="AQ187" s="7">
        <f t="shared" si="60"/>
        <v>0.1</v>
      </c>
      <c r="AR187" s="14">
        <f t="shared" si="61"/>
        <v>25.72563968</v>
      </c>
      <c r="AS187" s="14">
        <f t="shared" si="50"/>
        <v>25.72563968</v>
      </c>
      <c r="AT187" s="17"/>
      <c r="AU187" s="7">
        <f t="shared" si="62"/>
        <v>104</v>
      </c>
      <c r="AV187" s="7">
        <f t="shared" si="63"/>
        <v>0.1</v>
      </c>
      <c r="AW187" s="14">
        <f t="shared" si="64"/>
        <v>26.7546652672</v>
      </c>
      <c r="AX187" s="14">
        <f t="shared" si="51"/>
        <v>26.7546652672</v>
      </c>
      <c r="AY187" s="17"/>
      <c r="AZ187" s="7">
        <f t="shared" si="65"/>
        <v>104</v>
      </c>
    </row>
    <row r="188" spans="2:52" ht="20.25" customHeight="1">
      <c r="B188" s="190"/>
      <c r="C188" s="14" t="s">
        <v>342</v>
      </c>
      <c r="D188" s="140"/>
      <c r="E188" s="77">
        <v>44183</v>
      </c>
      <c r="F188" s="160"/>
      <c r="G188" s="64" t="s">
        <v>0</v>
      </c>
      <c r="H188" s="159"/>
      <c r="I188" s="120" t="s">
        <v>91</v>
      </c>
      <c r="J188" s="12">
        <v>20.92</v>
      </c>
      <c r="K188" s="12">
        <v>1659.09</v>
      </c>
      <c r="L188" s="12">
        <v>100</v>
      </c>
      <c r="M188" s="64">
        <v>132.78</v>
      </c>
      <c r="N188" s="64">
        <v>21.71</v>
      </c>
      <c r="O188" s="47">
        <v>1655.34</v>
      </c>
      <c r="P188" s="64"/>
      <c r="Q188" s="64"/>
      <c r="R188" s="64"/>
      <c r="S188" s="64"/>
      <c r="T188" s="64">
        <v>135.43</v>
      </c>
      <c r="U188" s="64">
        <v>22.33</v>
      </c>
      <c r="V188" s="64">
        <v>1685.5</v>
      </c>
      <c r="W188" s="47">
        <f t="shared" si="66"/>
        <v>102</v>
      </c>
      <c r="X188" s="15"/>
      <c r="Y188" s="22">
        <f>Y187</f>
        <v>130.04</v>
      </c>
      <c r="Z188" s="100">
        <v>22.33</v>
      </c>
      <c r="AA188" s="100">
        <f>AA187</f>
        <v>1605.28</v>
      </c>
      <c r="AB188" s="15">
        <f t="shared" si="73"/>
        <v>6.7100000000000007E-2</v>
      </c>
      <c r="AC188" s="22">
        <f>AC187</f>
        <v>132.66999999999999</v>
      </c>
      <c r="AD188" s="100">
        <f t="shared" si="72"/>
        <v>22.87</v>
      </c>
      <c r="AE188" s="100">
        <f>AE187</f>
        <v>1636.29</v>
      </c>
      <c r="AF188" s="22">
        <f t="shared" si="70"/>
        <v>102.02</v>
      </c>
      <c r="AG188" s="57">
        <f t="shared" si="71"/>
        <v>0.1</v>
      </c>
      <c r="AH188" s="14">
        <f t="shared" si="53"/>
        <v>23.784800000000001</v>
      </c>
      <c r="AI188" s="14">
        <f t="shared" si="54"/>
        <v>23.784800000000001</v>
      </c>
      <c r="AJ188" s="17"/>
      <c r="AK188" s="7">
        <f t="shared" si="55"/>
        <v>17.899999999999999</v>
      </c>
      <c r="AL188" s="7">
        <f t="shared" si="56"/>
        <v>0.1</v>
      </c>
      <c r="AM188" s="14">
        <f t="shared" si="57"/>
        <v>24.736191999999999</v>
      </c>
      <c r="AN188" s="14">
        <f t="shared" si="58"/>
        <v>24.736191999999999</v>
      </c>
      <c r="AO188" s="17"/>
      <c r="AP188" s="7">
        <f t="shared" si="59"/>
        <v>104</v>
      </c>
      <c r="AQ188" s="7">
        <f t="shared" si="60"/>
        <v>0.1</v>
      </c>
      <c r="AR188" s="14">
        <f t="shared" si="61"/>
        <v>25.72563968</v>
      </c>
      <c r="AS188" s="14">
        <f t="shared" si="50"/>
        <v>25.72563968</v>
      </c>
      <c r="AT188" s="17"/>
      <c r="AU188" s="7">
        <f t="shared" si="62"/>
        <v>104</v>
      </c>
      <c r="AV188" s="7">
        <f t="shared" si="63"/>
        <v>0.1</v>
      </c>
      <c r="AW188" s="14">
        <f t="shared" si="64"/>
        <v>26.7546652672</v>
      </c>
      <c r="AX188" s="14">
        <f t="shared" si="51"/>
        <v>26.7546652672</v>
      </c>
      <c r="AY188" s="17"/>
      <c r="AZ188" s="7">
        <f t="shared" si="65"/>
        <v>104</v>
      </c>
    </row>
    <row r="189" spans="2:52" ht="20.25" customHeight="1">
      <c r="B189" s="190" t="s">
        <v>66</v>
      </c>
      <c r="C189" s="14" t="s">
        <v>342</v>
      </c>
      <c r="D189" s="160">
        <v>110</v>
      </c>
      <c r="E189" s="77">
        <v>44183</v>
      </c>
      <c r="F189" s="160" t="s">
        <v>361</v>
      </c>
      <c r="G189" s="64" t="s">
        <v>0</v>
      </c>
      <c r="H189" s="159" t="s">
        <v>67</v>
      </c>
      <c r="I189" s="120" t="s">
        <v>118</v>
      </c>
      <c r="J189" s="12">
        <v>20.92</v>
      </c>
      <c r="K189" s="12">
        <v>1727.03</v>
      </c>
      <c r="L189" s="12">
        <v>100</v>
      </c>
      <c r="M189" s="64">
        <v>130.91999999999999</v>
      </c>
      <c r="N189" s="64">
        <v>21.71</v>
      </c>
      <c r="O189" s="64">
        <v>1627.5</v>
      </c>
      <c r="P189" s="64"/>
      <c r="Q189" s="64"/>
      <c r="R189" s="64"/>
      <c r="S189" s="64"/>
      <c r="T189" s="47">
        <f>V189*0.0671+U189</f>
        <v>133.78</v>
      </c>
      <c r="U189" s="64">
        <v>22.33</v>
      </c>
      <c r="V189" s="64">
        <v>1660.89</v>
      </c>
      <c r="W189" s="47">
        <f t="shared" si="66"/>
        <v>102.18</v>
      </c>
      <c r="X189" s="15">
        <f t="shared" si="68"/>
        <v>6.7100000000000007E-2</v>
      </c>
      <c r="Y189" s="22">
        <f>X189*AA189+Z189</f>
        <v>122.03</v>
      </c>
      <c r="Z189" s="100">
        <v>22.33</v>
      </c>
      <c r="AA189" s="100">
        <v>1485.78</v>
      </c>
      <c r="AB189" s="15">
        <f t="shared" si="73"/>
        <v>6.7100000000000007E-2</v>
      </c>
      <c r="AC189" s="22">
        <f>AB189*AE189+AD189</f>
        <v>124.69</v>
      </c>
      <c r="AD189" s="100">
        <f t="shared" si="72"/>
        <v>22.87</v>
      </c>
      <c r="AE189" s="100">
        <v>1517.4</v>
      </c>
      <c r="AF189" s="22">
        <f t="shared" si="70"/>
        <v>102.18</v>
      </c>
      <c r="AG189" s="57">
        <f t="shared" si="71"/>
        <v>0.1</v>
      </c>
      <c r="AH189" s="14">
        <f t="shared" si="53"/>
        <v>23.784800000000001</v>
      </c>
      <c r="AI189" s="14">
        <f t="shared" si="54"/>
        <v>23.784800000000001</v>
      </c>
      <c r="AJ189" s="17"/>
      <c r="AK189" s="7">
        <f t="shared" si="55"/>
        <v>19.100000000000001</v>
      </c>
      <c r="AL189" s="7">
        <f t="shared" si="56"/>
        <v>0.1</v>
      </c>
      <c r="AM189" s="14">
        <f t="shared" si="57"/>
        <v>24.736191999999999</v>
      </c>
      <c r="AN189" s="14">
        <f t="shared" si="58"/>
        <v>24.736191999999999</v>
      </c>
      <c r="AO189" s="17"/>
      <c r="AP189" s="7">
        <f t="shared" si="59"/>
        <v>104</v>
      </c>
      <c r="AQ189" s="7">
        <f t="shared" si="60"/>
        <v>0.1</v>
      </c>
      <c r="AR189" s="14">
        <f t="shared" si="61"/>
        <v>25.72563968</v>
      </c>
      <c r="AS189" s="14">
        <f t="shared" si="50"/>
        <v>25.72563968</v>
      </c>
      <c r="AT189" s="17"/>
      <c r="AU189" s="7">
        <f t="shared" si="62"/>
        <v>104</v>
      </c>
      <c r="AV189" s="7">
        <f t="shared" si="63"/>
        <v>0.1</v>
      </c>
      <c r="AW189" s="14">
        <f t="shared" si="64"/>
        <v>26.7546652672</v>
      </c>
      <c r="AX189" s="14">
        <f t="shared" si="51"/>
        <v>26.7546652672</v>
      </c>
      <c r="AY189" s="17"/>
      <c r="AZ189" s="7">
        <f t="shared" si="65"/>
        <v>104</v>
      </c>
    </row>
    <row r="190" spans="2:52" ht="20.25" customHeight="1">
      <c r="B190" s="190"/>
      <c r="C190" s="14" t="s">
        <v>342</v>
      </c>
      <c r="D190" s="160"/>
      <c r="E190" s="77">
        <v>44183</v>
      </c>
      <c r="F190" s="160"/>
      <c r="G190" s="64" t="s">
        <v>0</v>
      </c>
      <c r="H190" s="159"/>
      <c r="I190" s="120" t="s">
        <v>91</v>
      </c>
      <c r="J190" s="12">
        <v>20.92</v>
      </c>
      <c r="K190" s="12">
        <v>1727.03</v>
      </c>
      <c r="L190" s="12">
        <v>100</v>
      </c>
      <c r="M190" s="64">
        <v>130.91999999999999</v>
      </c>
      <c r="N190" s="64">
        <v>21.71</v>
      </c>
      <c r="O190" s="64">
        <v>1627.5</v>
      </c>
      <c r="P190" s="64"/>
      <c r="Q190" s="64"/>
      <c r="R190" s="64"/>
      <c r="S190" s="64"/>
      <c r="T190" s="64">
        <v>133.78</v>
      </c>
      <c r="U190" s="64">
        <v>22.33</v>
      </c>
      <c r="V190" s="64">
        <v>1660.89</v>
      </c>
      <c r="W190" s="47">
        <f t="shared" si="66"/>
        <v>102.18</v>
      </c>
      <c r="X190" s="15"/>
      <c r="Y190" s="22">
        <f>Y189</f>
        <v>122.03</v>
      </c>
      <c r="Z190" s="100">
        <v>22.33</v>
      </c>
      <c r="AA190" s="100">
        <f>AA189</f>
        <v>1485.78</v>
      </c>
      <c r="AB190" s="15">
        <f t="shared" si="73"/>
        <v>6.7100000000000007E-2</v>
      </c>
      <c r="AC190" s="22">
        <f>AC189</f>
        <v>124.69</v>
      </c>
      <c r="AD190" s="100">
        <f t="shared" si="72"/>
        <v>22.87</v>
      </c>
      <c r="AE190" s="100">
        <f>AE189</f>
        <v>1517.4</v>
      </c>
      <c r="AF190" s="22">
        <f t="shared" si="70"/>
        <v>102.18</v>
      </c>
      <c r="AG190" s="57">
        <f t="shared" si="71"/>
        <v>0.1</v>
      </c>
      <c r="AH190" s="14">
        <f t="shared" si="53"/>
        <v>23.784800000000001</v>
      </c>
      <c r="AI190" s="14">
        <f t="shared" si="54"/>
        <v>23.784800000000001</v>
      </c>
      <c r="AJ190" s="17"/>
      <c r="AK190" s="7">
        <f t="shared" si="55"/>
        <v>19.100000000000001</v>
      </c>
      <c r="AL190" s="7">
        <f t="shared" si="56"/>
        <v>0.1</v>
      </c>
      <c r="AM190" s="14">
        <f t="shared" si="57"/>
        <v>24.736191999999999</v>
      </c>
      <c r="AN190" s="14">
        <f t="shared" si="58"/>
        <v>24.736191999999999</v>
      </c>
      <c r="AO190" s="17"/>
      <c r="AP190" s="7">
        <f t="shared" si="59"/>
        <v>104</v>
      </c>
      <c r="AQ190" s="7">
        <f t="shared" si="60"/>
        <v>0.1</v>
      </c>
      <c r="AR190" s="14">
        <f t="shared" si="61"/>
        <v>25.72563968</v>
      </c>
      <c r="AS190" s="14">
        <f t="shared" si="50"/>
        <v>25.72563968</v>
      </c>
      <c r="AT190" s="17"/>
      <c r="AU190" s="7">
        <f t="shared" si="62"/>
        <v>104</v>
      </c>
      <c r="AV190" s="7">
        <f t="shared" si="63"/>
        <v>0.1</v>
      </c>
      <c r="AW190" s="14">
        <f t="shared" si="64"/>
        <v>26.7546652672</v>
      </c>
      <c r="AX190" s="14">
        <f t="shared" si="51"/>
        <v>26.7546652672</v>
      </c>
      <c r="AY190" s="17"/>
      <c r="AZ190" s="7">
        <f t="shared" si="65"/>
        <v>104</v>
      </c>
    </row>
    <row r="191" spans="2:52" ht="20.25" customHeight="1">
      <c r="B191" s="190" t="s">
        <v>68</v>
      </c>
      <c r="C191" s="14" t="s">
        <v>342</v>
      </c>
      <c r="D191" s="162">
        <v>111</v>
      </c>
      <c r="E191" s="77">
        <v>44183</v>
      </c>
      <c r="F191" s="160" t="s">
        <v>364</v>
      </c>
      <c r="G191" s="64" t="s">
        <v>0</v>
      </c>
      <c r="H191" s="159" t="s">
        <v>69</v>
      </c>
      <c r="I191" s="120" t="s">
        <v>118</v>
      </c>
      <c r="J191" s="12"/>
      <c r="K191" s="12"/>
      <c r="L191" s="12"/>
      <c r="M191" s="47">
        <v>143.62</v>
      </c>
      <c r="N191" s="64">
        <v>21.71</v>
      </c>
      <c r="O191" s="64">
        <v>1816.87</v>
      </c>
      <c r="P191" s="64"/>
      <c r="Q191" s="64"/>
      <c r="R191" s="64"/>
      <c r="S191" s="64"/>
      <c r="T191" s="47">
        <f>V191*0.0671+U191</f>
        <v>148.51</v>
      </c>
      <c r="U191" s="64">
        <v>22.33</v>
      </c>
      <c r="V191" s="64">
        <v>1880.45</v>
      </c>
      <c r="W191" s="47">
        <f t="shared" si="66"/>
        <v>103.4</v>
      </c>
      <c r="X191" s="15">
        <f t="shared" si="68"/>
        <v>6.7100000000000007E-2</v>
      </c>
      <c r="Y191" s="22">
        <f>X191*AA191+Z191</f>
        <v>137.41999999999999</v>
      </c>
      <c r="Z191" s="100">
        <v>22.33</v>
      </c>
      <c r="AA191" s="100">
        <v>1715.16</v>
      </c>
      <c r="AB191" s="15">
        <f t="shared" si="73"/>
        <v>6.7100000000000007E-2</v>
      </c>
      <c r="AC191" s="22">
        <f>AB191*AE191+AD191</f>
        <v>140.07</v>
      </c>
      <c r="AD191" s="100">
        <f t="shared" si="72"/>
        <v>22.87</v>
      </c>
      <c r="AE191" s="100">
        <v>1746.66</v>
      </c>
      <c r="AF191" s="22">
        <f t="shared" si="70"/>
        <v>101.93</v>
      </c>
      <c r="AG191" s="57">
        <f t="shared" si="71"/>
        <v>0.1</v>
      </c>
      <c r="AH191" s="14">
        <f t="shared" si="53"/>
        <v>23.784800000000001</v>
      </c>
      <c r="AI191" s="14">
        <f t="shared" si="54"/>
        <v>23.784800000000001</v>
      </c>
      <c r="AJ191" s="17"/>
      <c r="AK191" s="7">
        <f t="shared" si="55"/>
        <v>17</v>
      </c>
      <c r="AL191" s="7">
        <f t="shared" si="56"/>
        <v>0.1</v>
      </c>
      <c r="AM191" s="14">
        <f t="shared" si="57"/>
        <v>24.736191999999999</v>
      </c>
      <c r="AN191" s="14">
        <f t="shared" si="58"/>
        <v>24.736191999999999</v>
      </c>
      <c r="AO191" s="17"/>
      <c r="AP191" s="7">
        <f t="shared" si="59"/>
        <v>104</v>
      </c>
      <c r="AQ191" s="7">
        <f t="shared" si="60"/>
        <v>0.1</v>
      </c>
      <c r="AR191" s="14">
        <f t="shared" si="61"/>
        <v>25.72563968</v>
      </c>
      <c r="AS191" s="14">
        <f t="shared" si="50"/>
        <v>25.72563968</v>
      </c>
      <c r="AT191" s="17"/>
      <c r="AU191" s="7">
        <f t="shared" si="62"/>
        <v>104</v>
      </c>
      <c r="AV191" s="7">
        <f t="shared" si="63"/>
        <v>0.1</v>
      </c>
      <c r="AW191" s="14">
        <f t="shared" si="64"/>
        <v>26.7546652672</v>
      </c>
      <c r="AX191" s="14">
        <f t="shared" si="51"/>
        <v>26.7546652672</v>
      </c>
      <c r="AY191" s="17"/>
      <c r="AZ191" s="7">
        <f t="shared" si="65"/>
        <v>104</v>
      </c>
    </row>
    <row r="192" spans="2:52" ht="20.25" customHeight="1">
      <c r="B192" s="190"/>
      <c r="C192" s="14" t="s">
        <v>342</v>
      </c>
      <c r="D192" s="140"/>
      <c r="E192" s="77">
        <v>44183</v>
      </c>
      <c r="F192" s="160"/>
      <c r="G192" s="64" t="s">
        <v>0</v>
      </c>
      <c r="H192" s="159"/>
      <c r="I192" s="120" t="s">
        <v>91</v>
      </c>
      <c r="J192" s="12"/>
      <c r="K192" s="12"/>
      <c r="L192" s="12"/>
      <c r="M192" s="47">
        <v>143.62</v>
      </c>
      <c r="N192" s="64">
        <v>21.71</v>
      </c>
      <c r="O192" s="64">
        <v>1816.87</v>
      </c>
      <c r="P192" s="64"/>
      <c r="Q192" s="64"/>
      <c r="R192" s="64"/>
      <c r="S192" s="64"/>
      <c r="T192" s="64">
        <v>148.51</v>
      </c>
      <c r="U192" s="64">
        <v>22.33</v>
      </c>
      <c r="V192" s="64">
        <v>1880.45</v>
      </c>
      <c r="W192" s="47">
        <f t="shared" si="66"/>
        <v>103.4</v>
      </c>
      <c r="X192" s="15"/>
      <c r="Y192" s="22">
        <f>Y191</f>
        <v>137.41999999999999</v>
      </c>
      <c r="Z192" s="100">
        <v>22.33</v>
      </c>
      <c r="AA192" s="100">
        <f>AA191</f>
        <v>1715.16</v>
      </c>
      <c r="AB192" s="15">
        <f t="shared" si="73"/>
        <v>6.7100000000000007E-2</v>
      </c>
      <c r="AC192" s="22">
        <f>AC191</f>
        <v>140.07</v>
      </c>
      <c r="AD192" s="100">
        <f t="shared" si="72"/>
        <v>22.87</v>
      </c>
      <c r="AE192" s="100">
        <f>AE191</f>
        <v>1746.66</v>
      </c>
      <c r="AF192" s="22">
        <f t="shared" si="70"/>
        <v>101.93</v>
      </c>
      <c r="AG192" s="57">
        <f t="shared" si="71"/>
        <v>0.1</v>
      </c>
      <c r="AH192" s="14">
        <f t="shared" si="53"/>
        <v>23.784800000000001</v>
      </c>
      <c r="AI192" s="14">
        <f t="shared" si="54"/>
        <v>23.784800000000001</v>
      </c>
      <c r="AJ192" s="17"/>
      <c r="AK192" s="7">
        <f t="shared" si="55"/>
        <v>17</v>
      </c>
      <c r="AL192" s="7">
        <f t="shared" si="56"/>
        <v>0.1</v>
      </c>
      <c r="AM192" s="14">
        <f t="shared" si="57"/>
        <v>24.736191999999999</v>
      </c>
      <c r="AN192" s="14">
        <f t="shared" si="58"/>
        <v>24.736191999999999</v>
      </c>
      <c r="AO192" s="17"/>
      <c r="AP192" s="7">
        <f t="shared" si="59"/>
        <v>104</v>
      </c>
      <c r="AQ192" s="7">
        <f t="shared" si="60"/>
        <v>0.1</v>
      </c>
      <c r="AR192" s="14">
        <f t="shared" si="61"/>
        <v>25.72563968</v>
      </c>
      <c r="AS192" s="14">
        <f t="shared" si="50"/>
        <v>25.72563968</v>
      </c>
      <c r="AT192" s="17"/>
      <c r="AU192" s="7">
        <f t="shared" si="62"/>
        <v>104</v>
      </c>
      <c r="AV192" s="7">
        <f t="shared" si="63"/>
        <v>0.1</v>
      </c>
      <c r="AW192" s="14">
        <f t="shared" si="64"/>
        <v>26.7546652672</v>
      </c>
      <c r="AX192" s="14">
        <f t="shared" si="51"/>
        <v>26.7546652672</v>
      </c>
      <c r="AY192" s="17"/>
      <c r="AZ192" s="7">
        <f t="shared" si="65"/>
        <v>104</v>
      </c>
    </row>
    <row r="193" spans="2:52" ht="20.25" customHeight="1">
      <c r="B193" s="190" t="s">
        <v>88</v>
      </c>
      <c r="C193" s="12" t="s">
        <v>343</v>
      </c>
      <c r="D193" s="160">
        <v>112</v>
      </c>
      <c r="E193" s="77">
        <v>44186</v>
      </c>
      <c r="F193" s="160" t="s">
        <v>375</v>
      </c>
      <c r="G193" s="64" t="s">
        <v>0</v>
      </c>
      <c r="H193" s="159" t="s">
        <v>70</v>
      </c>
      <c r="I193" s="120" t="s">
        <v>11</v>
      </c>
      <c r="J193" s="12">
        <v>17.73</v>
      </c>
      <c r="K193" s="12">
        <v>1572.98</v>
      </c>
      <c r="L193" s="12">
        <v>108.193752829335</v>
      </c>
      <c r="M193" s="64">
        <v>125.69</v>
      </c>
      <c r="N193" s="64">
        <v>18.09</v>
      </c>
      <c r="O193" s="64">
        <v>1663.05</v>
      </c>
      <c r="P193" s="64"/>
      <c r="Q193" s="64"/>
      <c r="R193" s="64"/>
      <c r="S193" s="64"/>
      <c r="T193" s="94">
        <f>V193*0.0647+U193</f>
        <v>132.22999999999999</v>
      </c>
      <c r="U193" s="64">
        <v>18.61</v>
      </c>
      <c r="V193" s="95">
        <v>1756.18</v>
      </c>
      <c r="W193" s="47">
        <f t="shared" si="66"/>
        <v>105.2</v>
      </c>
      <c r="X193" s="15">
        <f t="shared" si="68"/>
        <v>6.4699999999999994E-2</v>
      </c>
      <c r="Y193" s="100">
        <v>132.22999999999999</v>
      </c>
      <c r="Z193" s="100">
        <v>18.61</v>
      </c>
      <c r="AA193" s="100">
        <v>1756.18</v>
      </c>
      <c r="AB193" s="15">
        <f t="shared" ref="AB193:AB194" si="74">(AC193-AD193)/AE193</f>
        <v>6.4699999999999994E-2</v>
      </c>
      <c r="AC193" s="22">
        <v>137.97</v>
      </c>
      <c r="AD193" s="100">
        <v>19.059999999999999</v>
      </c>
      <c r="AE193" s="100">
        <v>1837.84</v>
      </c>
      <c r="AF193" s="22">
        <f t="shared" si="70"/>
        <v>104.34</v>
      </c>
      <c r="AG193" s="57">
        <f t="shared" si="71"/>
        <v>0.1</v>
      </c>
      <c r="AH193" s="14">
        <f t="shared" si="53"/>
        <v>19.822399999999998</v>
      </c>
      <c r="AI193" s="14">
        <f t="shared" si="54"/>
        <v>19.822399999999998</v>
      </c>
      <c r="AJ193" s="17"/>
      <c r="AK193" s="7">
        <f t="shared" si="55"/>
        <v>14.4</v>
      </c>
      <c r="AL193" s="7">
        <f t="shared" si="56"/>
        <v>0.1</v>
      </c>
      <c r="AM193" s="14">
        <f t="shared" si="57"/>
        <v>20.615296000000001</v>
      </c>
      <c r="AN193" s="14">
        <f t="shared" si="58"/>
        <v>20.615296000000001</v>
      </c>
      <c r="AO193" s="17"/>
      <c r="AP193" s="7">
        <f t="shared" si="59"/>
        <v>104</v>
      </c>
      <c r="AQ193" s="7">
        <f t="shared" si="60"/>
        <v>0.1</v>
      </c>
      <c r="AR193" s="14">
        <f t="shared" si="61"/>
        <v>21.43990784</v>
      </c>
      <c r="AS193" s="14">
        <f t="shared" si="50"/>
        <v>21.43990784</v>
      </c>
      <c r="AT193" s="17"/>
      <c r="AU193" s="7">
        <f t="shared" si="62"/>
        <v>104</v>
      </c>
      <c r="AV193" s="7">
        <f t="shared" si="63"/>
        <v>0.1</v>
      </c>
      <c r="AW193" s="14">
        <f t="shared" si="64"/>
        <v>22.297504153599998</v>
      </c>
      <c r="AX193" s="14">
        <f t="shared" si="51"/>
        <v>22.297504153599998</v>
      </c>
      <c r="AY193" s="17"/>
      <c r="AZ193" s="7">
        <f t="shared" si="65"/>
        <v>104</v>
      </c>
    </row>
    <row r="194" spans="2:52" ht="20.25" customHeight="1">
      <c r="B194" s="190"/>
      <c r="C194" s="12" t="s">
        <v>343</v>
      </c>
      <c r="D194" s="160"/>
      <c r="E194" s="77">
        <v>44186</v>
      </c>
      <c r="F194" s="160"/>
      <c r="G194" s="64" t="s">
        <v>0</v>
      </c>
      <c r="H194" s="159"/>
      <c r="I194" s="120" t="s">
        <v>12</v>
      </c>
      <c r="J194" s="12">
        <v>20.92</v>
      </c>
      <c r="K194" s="12">
        <v>1856.12</v>
      </c>
      <c r="L194" s="12">
        <v>108.19458298166199</v>
      </c>
      <c r="M194" s="64">
        <v>150.83000000000001</v>
      </c>
      <c r="N194" s="64">
        <v>21.71</v>
      </c>
      <c r="O194" s="47">
        <v>1995.66</v>
      </c>
      <c r="P194" s="64"/>
      <c r="Q194" s="64"/>
      <c r="R194" s="64"/>
      <c r="S194" s="64"/>
      <c r="T194" s="94">
        <f>T193*1.2</f>
        <v>158.68</v>
      </c>
      <c r="U194" s="64">
        <v>22.33</v>
      </c>
      <c r="V194" s="95">
        <v>2107.42</v>
      </c>
      <c r="W194" s="47">
        <f t="shared" si="66"/>
        <v>105.2</v>
      </c>
      <c r="X194" s="15">
        <f t="shared" si="68"/>
        <v>6.4699999999999994E-2</v>
      </c>
      <c r="Y194" s="100">
        <v>158.68</v>
      </c>
      <c r="Z194" s="100">
        <v>22.33</v>
      </c>
      <c r="AA194" s="100">
        <v>2107.42</v>
      </c>
      <c r="AB194" s="15">
        <f t="shared" si="74"/>
        <v>6.4699999999999994E-2</v>
      </c>
      <c r="AC194" s="22">
        <v>165.56</v>
      </c>
      <c r="AD194" s="100">
        <v>22.87</v>
      </c>
      <c r="AE194" s="100">
        <v>2205.41</v>
      </c>
      <c r="AF194" s="22">
        <f t="shared" si="70"/>
        <v>104.34</v>
      </c>
      <c r="AG194" s="57">
        <f t="shared" si="71"/>
        <v>0.1</v>
      </c>
      <c r="AH194" s="14">
        <f t="shared" si="53"/>
        <v>23.784800000000001</v>
      </c>
      <c r="AI194" s="14">
        <f t="shared" si="54"/>
        <v>23.784800000000001</v>
      </c>
      <c r="AJ194" s="17"/>
      <c r="AK194" s="7">
        <f t="shared" si="55"/>
        <v>14.4</v>
      </c>
      <c r="AL194" s="7">
        <f t="shared" si="56"/>
        <v>0.1</v>
      </c>
      <c r="AM194" s="14">
        <f t="shared" si="57"/>
        <v>24.736191999999999</v>
      </c>
      <c r="AN194" s="14">
        <f t="shared" si="58"/>
        <v>24.736191999999999</v>
      </c>
      <c r="AO194" s="17"/>
      <c r="AP194" s="7">
        <f t="shared" si="59"/>
        <v>104</v>
      </c>
      <c r="AQ194" s="7">
        <f t="shared" si="60"/>
        <v>0.1</v>
      </c>
      <c r="AR194" s="14">
        <f t="shared" si="61"/>
        <v>25.72563968</v>
      </c>
      <c r="AS194" s="14">
        <f t="shared" si="50"/>
        <v>25.72563968</v>
      </c>
      <c r="AT194" s="17"/>
      <c r="AU194" s="7">
        <f t="shared" si="62"/>
        <v>104</v>
      </c>
      <c r="AV194" s="7">
        <f t="shared" si="63"/>
        <v>0.1</v>
      </c>
      <c r="AW194" s="14">
        <f t="shared" si="64"/>
        <v>26.7546652672</v>
      </c>
      <c r="AX194" s="14">
        <f t="shared" si="51"/>
        <v>26.7546652672</v>
      </c>
      <c r="AY194" s="17"/>
      <c r="AZ194" s="7">
        <f t="shared" si="65"/>
        <v>104</v>
      </c>
    </row>
    <row r="195" spans="2:52" ht="20.25" customHeight="1">
      <c r="B195" s="190" t="s">
        <v>71</v>
      </c>
      <c r="C195" s="12" t="s">
        <v>342</v>
      </c>
      <c r="D195" s="162">
        <v>113</v>
      </c>
      <c r="E195" s="77">
        <v>44183</v>
      </c>
      <c r="F195" s="160" t="s">
        <v>365</v>
      </c>
      <c r="G195" s="64" t="s">
        <v>0</v>
      </c>
      <c r="H195" s="159" t="s">
        <v>72</v>
      </c>
      <c r="I195" s="120" t="s">
        <v>11</v>
      </c>
      <c r="J195" s="12"/>
      <c r="K195" s="12"/>
      <c r="L195" s="12"/>
      <c r="M195" s="47">
        <v>112.7</v>
      </c>
      <c r="N195" s="64">
        <v>18.09</v>
      </c>
      <c r="O195" s="64">
        <v>1437.89</v>
      </c>
      <c r="P195" s="64"/>
      <c r="Q195" s="64"/>
      <c r="R195" s="64"/>
      <c r="S195" s="64"/>
      <c r="T195" s="64">
        <v>116.44</v>
      </c>
      <c r="U195" s="64">
        <v>18.61</v>
      </c>
      <c r="V195" s="64">
        <v>1486.79</v>
      </c>
      <c r="W195" s="47">
        <f t="shared" si="66"/>
        <v>103.32</v>
      </c>
      <c r="X195" s="15">
        <f t="shared" si="68"/>
        <v>6.5799999999999997E-2</v>
      </c>
      <c r="Y195" s="100">
        <v>116.44</v>
      </c>
      <c r="Z195" s="100">
        <v>18.61</v>
      </c>
      <c r="AA195" s="100">
        <v>1486.79</v>
      </c>
      <c r="AB195" s="15">
        <f>X195</f>
        <v>6.5799999999999997E-2</v>
      </c>
      <c r="AC195" s="22">
        <f>AB195*AE195+AD195</f>
        <v>122.17</v>
      </c>
      <c r="AD195" s="100">
        <v>19.059999999999999</v>
      </c>
      <c r="AE195" s="22">
        <v>1567</v>
      </c>
      <c r="AF195" s="22">
        <f t="shared" si="70"/>
        <v>104.92</v>
      </c>
      <c r="AG195" s="57">
        <f t="shared" si="71"/>
        <v>0.1</v>
      </c>
      <c r="AH195" s="14">
        <f t="shared" si="53"/>
        <v>19.822399999999998</v>
      </c>
      <c r="AI195" s="14">
        <f t="shared" si="54"/>
        <v>19.822399999999998</v>
      </c>
      <c r="AJ195" s="17"/>
      <c r="AK195" s="7">
        <f t="shared" si="55"/>
        <v>16.2</v>
      </c>
      <c r="AL195" s="7">
        <f t="shared" si="56"/>
        <v>0.1</v>
      </c>
      <c r="AM195" s="14">
        <f t="shared" si="57"/>
        <v>20.615296000000001</v>
      </c>
      <c r="AN195" s="14">
        <f t="shared" si="58"/>
        <v>20.615296000000001</v>
      </c>
      <c r="AO195" s="17"/>
      <c r="AP195" s="7">
        <f t="shared" si="59"/>
        <v>104</v>
      </c>
      <c r="AQ195" s="7">
        <f t="shared" si="60"/>
        <v>0.1</v>
      </c>
      <c r="AR195" s="14">
        <f t="shared" si="61"/>
        <v>21.43990784</v>
      </c>
      <c r="AS195" s="14">
        <f t="shared" si="50"/>
        <v>21.43990784</v>
      </c>
      <c r="AT195" s="17"/>
      <c r="AU195" s="7">
        <f t="shared" si="62"/>
        <v>104</v>
      </c>
      <c r="AV195" s="7">
        <f t="shared" si="63"/>
        <v>0.1</v>
      </c>
      <c r="AW195" s="14">
        <f t="shared" si="64"/>
        <v>22.297504153599998</v>
      </c>
      <c r="AX195" s="14">
        <f t="shared" si="51"/>
        <v>22.297504153599998</v>
      </c>
      <c r="AY195" s="17"/>
      <c r="AZ195" s="7">
        <f t="shared" si="65"/>
        <v>104</v>
      </c>
    </row>
    <row r="196" spans="2:52" ht="20.25" customHeight="1">
      <c r="B196" s="190"/>
      <c r="C196" s="12" t="s">
        <v>342</v>
      </c>
      <c r="D196" s="140"/>
      <c r="E196" s="77">
        <v>44183</v>
      </c>
      <c r="F196" s="160"/>
      <c r="G196" s="64" t="s">
        <v>0</v>
      </c>
      <c r="H196" s="159"/>
      <c r="I196" s="120" t="s">
        <v>12</v>
      </c>
      <c r="J196" s="12"/>
      <c r="K196" s="12"/>
      <c r="L196" s="12"/>
      <c r="M196" s="64">
        <v>135.24</v>
      </c>
      <c r="N196" s="64">
        <v>21.71</v>
      </c>
      <c r="O196" s="64">
        <v>1725.47</v>
      </c>
      <c r="P196" s="64"/>
      <c r="Q196" s="64"/>
      <c r="R196" s="64"/>
      <c r="S196" s="64"/>
      <c r="T196" s="64">
        <v>139.72999999999999</v>
      </c>
      <c r="U196" s="64">
        <v>22.33</v>
      </c>
      <c r="V196" s="64">
        <v>1784.15</v>
      </c>
      <c r="W196" s="47">
        <f t="shared" si="66"/>
        <v>103.32</v>
      </c>
      <c r="X196" s="15"/>
      <c r="Y196" s="100">
        <v>139.72999999999999</v>
      </c>
      <c r="Z196" s="100">
        <v>22.33</v>
      </c>
      <c r="AA196" s="100">
        <v>1784.15</v>
      </c>
      <c r="AB196" s="15">
        <f>AB195</f>
        <v>6.5799999999999997E-2</v>
      </c>
      <c r="AC196" s="22">
        <f>AC195*1.2</f>
        <v>146.6</v>
      </c>
      <c r="AD196" s="100">
        <v>22.87</v>
      </c>
      <c r="AE196" s="22">
        <f>AE195*1.2</f>
        <v>1880.4</v>
      </c>
      <c r="AF196" s="22">
        <f t="shared" si="70"/>
        <v>104.92</v>
      </c>
      <c r="AG196" s="57">
        <f t="shared" si="71"/>
        <v>0.1</v>
      </c>
      <c r="AH196" s="14">
        <f t="shared" si="53"/>
        <v>23.784800000000001</v>
      </c>
      <c r="AI196" s="14">
        <f t="shared" si="54"/>
        <v>23.784800000000001</v>
      </c>
      <c r="AJ196" s="17"/>
      <c r="AK196" s="7">
        <f t="shared" si="55"/>
        <v>16.2</v>
      </c>
      <c r="AL196" s="7">
        <f t="shared" si="56"/>
        <v>0.1</v>
      </c>
      <c r="AM196" s="14">
        <f t="shared" si="57"/>
        <v>24.736191999999999</v>
      </c>
      <c r="AN196" s="14">
        <f t="shared" si="58"/>
        <v>24.736191999999999</v>
      </c>
      <c r="AO196" s="17"/>
      <c r="AP196" s="7">
        <f t="shared" si="59"/>
        <v>104</v>
      </c>
      <c r="AQ196" s="7">
        <f t="shared" si="60"/>
        <v>0.1</v>
      </c>
      <c r="AR196" s="14">
        <f t="shared" si="61"/>
        <v>25.72563968</v>
      </c>
      <c r="AS196" s="14">
        <f t="shared" si="50"/>
        <v>25.72563968</v>
      </c>
      <c r="AT196" s="17"/>
      <c r="AU196" s="7">
        <f t="shared" si="62"/>
        <v>104</v>
      </c>
      <c r="AV196" s="7">
        <f t="shared" si="63"/>
        <v>0.1</v>
      </c>
      <c r="AW196" s="14">
        <f t="shared" si="64"/>
        <v>26.7546652672</v>
      </c>
      <c r="AX196" s="14">
        <f t="shared" si="51"/>
        <v>26.7546652672</v>
      </c>
      <c r="AY196" s="17"/>
      <c r="AZ196" s="7">
        <f t="shared" si="65"/>
        <v>104</v>
      </c>
    </row>
    <row r="197" spans="2:52" ht="20.25" customHeight="1">
      <c r="B197" s="192" t="s">
        <v>75</v>
      </c>
      <c r="C197" s="12" t="s">
        <v>342</v>
      </c>
      <c r="D197" s="139">
        <v>114</v>
      </c>
      <c r="E197" s="77">
        <v>44183</v>
      </c>
      <c r="F197" s="157" t="s">
        <v>370</v>
      </c>
      <c r="G197" s="64" t="s">
        <v>0</v>
      </c>
      <c r="H197" s="163" t="s">
        <v>74</v>
      </c>
      <c r="I197" s="18" t="s">
        <v>38</v>
      </c>
      <c r="J197" s="84">
        <v>9.1199999999999992</v>
      </c>
      <c r="K197" s="84">
        <v>1433.12</v>
      </c>
      <c r="L197" s="13">
        <v>106</v>
      </c>
      <c r="M197" s="46">
        <v>78.23</v>
      </c>
      <c r="N197" s="46">
        <v>9.61</v>
      </c>
      <c r="O197" s="46">
        <v>1549.04</v>
      </c>
      <c r="P197" s="61">
        <v>101.9</v>
      </c>
      <c r="Q197" s="16">
        <v>4.4299999999999999E-2</v>
      </c>
      <c r="R197" s="64"/>
      <c r="S197" s="64"/>
      <c r="T197" s="64">
        <v>80.180000000000007</v>
      </c>
      <c r="U197" s="47">
        <v>10</v>
      </c>
      <c r="V197" s="64">
        <v>1587.75</v>
      </c>
      <c r="W197" s="47">
        <f t="shared" si="66"/>
        <v>102.49</v>
      </c>
      <c r="X197" s="15">
        <f t="shared" si="68"/>
        <v>4.4200000000000003E-2</v>
      </c>
      <c r="Y197" s="100">
        <v>80.180000000000007</v>
      </c>
      <c r="Z197" s="100">
        <v>10</v>
      </c>
      <c r="AA197" s="100">
        <v>1587.75</v>
      </c>
      <c r="AB197" s="100">
        <v>4.4400000000000002E-2</v>
      </c>
      <c r="AC197" s="22">
        <f>AB197*AE197+AD197</f>
        <v>84.08</v>
      </c>
      <c r="AD197" s="100">
        <v>11.11</v>
      </c>
      <c r="AE197" s="100">
        <v>1643.44</v>
      </c>
      <c r="AF197" s="22">
        <f t="shared" si="70"/>
        <v>104.86</v>
      </c>
      <c r="AG197" s="57">
        <f t="shared" si="71"/>
        <v>0</v>
      </c>
      <c r="AH197" s="14">
        <f t="shared" si="53"/>
        <v>11.554399999999999</v>
      </c>
      <c r="AI197" s="14">
        <f t="shared" si="54"/>
        <v>11.554399999999999</v>
      </c>
      <c r="AJ197" s="17"/>
      <c r="AK197" s="7">
        <f t="shared" si="55"/>
        <v>13.7</v>
      </c>
      <c r="AL197" s="7">
        <f t="shared" si="56"/>
        <v>0</v>
      </c>
      <c r="AM197" s="14">
        <f t="shared" si="57"/>
        <v>12.016576000000001</v>
      </c>
      <c r="AN197" s="14">
        <f t="shared" si="58"/>
        <v>12.016576000000001</v>
      </c>
      <c r="AO197" s="17"/>
      <c r="AP197" s="7">
        <f t="shared" si="59"/>
        <v>104</v>
      </c>
      <c r="AQ197" s="7">
        <f t="shared" si="60"/>
        <v>0</v>
      </c>
      <c r="AR197" s="14">
        <f t="shared" si="61"/>
        <v>12.49723904</v>
      </c>
      <c r="AS197" s="14">
        <f t="shared" si="50"/>
        <v>12.49723904</v>
      </c>
      <c r="AT197" s="17"/>
      <c r="AU197" s="7">
        <f t="shared" si="62"/>
        <v>104</v>
      </c>
      <c r="AV197" s="7">
        <f t="shared" si="63"/>
        <v>0</v>
      </c>
      <c r="AW197" s="14">
        <f t="shared" si="64"/>
        <v>12.9971286016</v>
      </c>
      <c r="AX197" s="14">
        <f t="shared" si="51"/>
        <v>12.9971286016</v>
      </c>
      <c r="AY197" s="17"/>
      <c r="AZ197" s="7">
        <f t="shared" si="65"/>
        <v>104</v>
      </c>
    </row>
    <row r="198" spans="2:52" ht="20.25" customHeight="1">
      <c r="B198" s="192"/>
      <c r="C198" s="12" t="s">
        <v>342</v>
      </c>
      <c r="D198" s="140"/>
      <c r="E198" s="77">
        <v>44183</v>
      </c>
      <c r="F198" s="157"/>
      <c r="G198" s="64" t="s">
        <v>0</v>
      </c>
      <c r="H198" s="163"/>
      <c r="I198" s="18" t="s">
        <v>77</v>
      </c>
      <c r="J198" s="84">
        <v>10.76</v>
      </c>
      <c r="K198" s="84">
        <v>1691.08</v>
      </c>
      <c r="L198" s="13">
        <v>106</v>
      </c>
      <c r="M198" s="46">
        <v>93.88</v>
      </c>
      <c r="N198" s="46">
        <v>11.53</v>
      </c>
      <c r="O198" s="46">
        <v>1858.85</v>
      </c>
      <c r="P198" s="61">
        <v>101.9</v>
      </c>
      <c r="Q198" s="16">
        <v>4.4299999999999999E-2</v>
      </c>
      <c r="R198" s="64"/>
      <c r="S198" s="64"/>
      <c r="T198" s="64">
        <v>96.22</v>
      </c>
      <c r="U198" s="47">
        <v>12</v>
      </c>
      <c r="V198" s="47">
        <v>1905.3</v>
      </c>
      <c r="W198" s="47">
        <f t="shared" si="66"/>
        <v>102.49</v>
      </c>
      <c r="X198" s="15"/>
      <c r="Y198" s="100">
        <v>96.22</v>
      </c>
      <c r="Z198" s="100">
        <v>12</v>
      </c>
      <c r="AA198" s="100">
        <v>1905.3</v>
      </c>
      <c r="AB198" s="100">
        <f>AB197</f>
        <v>4.4400000000000002E-2</v>
      </c>
      <c r="AC198" s="22">
        <f>AC197*1.2</f>
        <v>100.9</v>
      </c>
      <c r="AD198" s="22">
        <f>AD197*1.2</f>
        <v>13.33</v>
      </c>
      <c r="AE198" s="22">
        <f>AE197*1.2</f>
        <v>1972.13</v>
      </c>
      <c r="AF198" s="22">
        <f t="shared" si="70"/>
        <v>104.86</v>
      </c>
      <c r="AG198" s="57">
        <f t="shared" si="71"/>
        <v>0</v>
      </c>
      <c r="AH198" s="14">
        <f t="shared" si="53"/>
        <v>13.863200000000001</v>
      </c>
      <c r="AI198" s="14">
        <f t="shared" si="54"/>
        <v>13.863200000000001</v>
      </c>
      <c r="AJ198" s="17"/>
      <c r="AK198" s="7">
        <f t="shared" si="55"/>
        <v>13.7</v>
      </c>
      <c r="AL198" s="7">
        <f t="shared" si="56"/>
        <v>0</v>
      </c>
      <c r="AM198" s="14">
        <f t="shared" si="57"/>
        <v>14.417728</v>
      </c>
      <c r="AN198" s="14">
        <f t="shared" si="58"/>
        <v>14.417728</v>
      </c>
      <c r="AO198" s="17"/>
      <c r="AP198" s="7">
        <f t="shared" si="59"/>
        <v>104</v>
      </c>
      <c r="AQ198" s="7">
        <f t="shared" si="60"/>
        <v>0</v>
      </c>
      <c r="AR198" s="14">
        <f t="shared" si="61"/>
        <v>14.994437120000001</v>
      </c>
      <c r="AS198" s="14">
        <f t="shared" si="50"/>
        <v>14.994437120000001</v>
      </c>
      <c r="AT198" s="17"/>
      <c r="AU198" s="7">
        <f t="shared" si="62"/>
        <v>104</v>
      </c>
      <c r="AV198" s="7">
        <f t="shared" si="63"/>
        <v>0</v>
      </c>
      <c r="AW198" s="14">
        <f t="shared" si="64"/>
        <v>15.594214604799999</v>
      </c>
      <c r="AX198" s="14">
        <f t="shared" si="51"/>
        <v>15.594214604799999</v>
      </c>
      <c r="AY198" s="17"/>
      <c r="AZ198" s="7">
        <f t="shared" si="65"/>
        <v>104</v>
      </c>
    </row>
    <row r="199" spans="2:52" ht="20.25" customHeight="1">
      <c r="B199" s="191" t="s">
        <v>76</v>
      </c>
      <c r="C199" s="12" t="s">
        <v>342</v>
      </c>
      <c r="D199" s="162">
        <v>115</v>
      </c>
      <c r="E199" s="77">
        <v>44183</v>
      </c>
      <c r="F199" s="152" t="s">
        <v>367</v>
      </c>
      <c r="G199" s="78" t="s">
        <v>190</v>
      </c>
      <c r="H199" s="159" t="s">
        <v>132</v>
      </c>
      <c r="I199" s="122" t="s">
        <v>38</v>
      </c>
      <c r="J199" s="84">
        <v>7.07</v>
      </c>
      <c r="K199" s="84">
        <v>1409.66</v>
      </c>
      <c r="L199" s="13">
        <v>103.1</v>
      </c>
      <c r="M199" s="46">
        <v>54.85</v>
      </c>
      <c r="N199" s="46">
        <v>7.54</v>
      </c>
      <c r="O199" s="96">
        <v>1182.6600000000001</v>
      </c>
      <c r="P199" s="61">
        <v>100.5</v>
      </c>
      <c r="Q199" s="16">
        <v>0.04</v>
      </c>
      <c r="R199" s="64"/>
      <c r="S199" s="64"/>
      <c r="T199" s="64">
        <v>56.82</v>
      </c>
      <c r="U199" s="64">
        <v>7.86</v>
      </c>
      <c r="V199" s="64">
        <v>1224.05</v>
      </c>
      <c r="W199" s="47">
        <f t="shared" si="66"/>
        <v>103.59</v>
      </c>
      <c r="X199" s="15">
        <v>4.0099999999999997E-2</v>
      </c>
      <c r="Y199" s="22">
        <v>56.82</v>
      </c>
      <c r="Z199" s="100">
        <v>7.73</v>
      </c>
      <c r="AA199" s="100">
        <v>1224.05</v>
      </c>
      <c r="AB199" s="100">
        <v>4.1099999999999998E-2</v>
      </c>
      <c r="AC199" s="22">
        <f>AB199*AE199+AD199</f>
        <v>59.65</v>
      </c>
      <c r="AD199" s="100">
        <v>7.98</v>
      </c>
      <c r="AE199" s="100">
        <v>1257.28</v>
      </c>
      <c r="AF199" s="22">
        <f t="shared" si="70"/>
        <v>104.98</v>
      </c>
      <c r="AG199" s="57">
        <f t="shared" si="71"/>
        <v>0</v>
      </c>
      <c r="AH199" s="14">
        <f t="shared" si="53"/>
        <v>8.2992000000000008</v>
      </c>
      <c r="AI199" s="14">
        <f t="shared" si="54"/>
        <v>8.2992000000000008</v>
      </c>
      <c r="AJ199" s="17"/>
      <c r="AK199" s="7">
        <f t="shared" si="55"/>
        <v>13.9</v>
      </c>
      <c r="AL199" s="7">
        <f t="shared" si="56"/>
        <v>0</v>
      </c>
      <c r="AM199" s="14">
        <f t="shared" si="57"/>
        <v>8.6311680000000006</v>
      </c>
      <c r="AN199" s="14">
        <f t="shared" si="58"/>
        <v>8.6311680000000006</v>
      </c>
      <c r="AO199" s="17"/>
      <c r="AP199" s="7">
        <f t="shared" si="59"/>
        <v>104</v>
      </c>
      <c r="AQ199" s="7">
        <f t="shared" si="60"/>
        <v>0</v>
      </c>
      <c r="AR199" s="14">
        <f t="shared" si="61"/>
        <v>8.9764147199999993</v>
      </c>
      <c r="AS199" s="14">
        <f t="shared" si="50"/>
        <v>8.9764147199999993</v>
      </c>
      <c r="AT199" s="17"/>
      <c r="AU199" s="7">
        <f t="shared" si="62"/>
        <v>104</v>
      </c>
      <c r="AV199" s="7">
        <f t="shared" si="63"/>
        <v>0</v>
      </c>
      <c r="AW199" s="14">
        <f t="shared" si="64"/>
        <v>9.3354713088000008</v>
      </c>
      <c r="AX199" s="14">
        <f t="shared" si="51"/>
        <v>9.3354713088000008</v>
      </c>
      <c r="AY199" s="17"/>
      <c r="AZ199" s="7">
        <f t="shared" si="65"/>
        <v>104</v>
      </c>
    </row>
    <row r="200" spans="2:52" ht="20.25" customHeight="1">
      <c r="B200" s="191"/>
      <c r="C200" s="12" t="s">
        <v>342</v>
      </c>
      <c r="D200" s="140"/>
      <c r="E200" s="77">
        <v>44183</v>
      </c>
      <c r="F200" s="152"/>
      <c r="G200" s="78" t="s">
        <v>190</v>
      </c>
      <c r="H200" s="159"/>
      <c r="I200" s="122" t="s">
        <v>77</v>
      </c>
      <c r="J200" s="84">
        <v>8.34</v>
      </c>
      <c r="K200" s="84">
        <v>1663.4</v>
      </c>
      <c r="L200" s="13">
        <v>103.1</v>
      </c>
      <c r="M200" s="46">
        <v>65.819999999999993</v>
      </c>
      <c r="N200" s="46">
        <v>9.0500000000000007</v>
      </c>
      <c r="O200" s="46">
        <v>1419.19</v>
      </c>
      <c r="P200" s="61">
        <v>100.5</v>
      </c>
      <c r="Q200" s="16">
        <v>0.04</v>
      </c>
      <c r="R200" s="64"/>
      <c r="S200" s="64"/>
      <c r="T200" s="64">
        <v>68.180000000000007</v>
      </c>
      <c r="U200" s="64">
        <v>9.43</v>
      </c>
      <c r="V200" s="64">
        <v>1468.86</v>
      </c>
      <c r="W200" s="47">
        <f t="shared" si="66"/>
        <v>103.59</v>
      </c>
      <c r="X200" s="15"/>
      <c r="Y200" s="100">
        <v>68.180000000000007</v>
      </c>
      <c r="Z200" s="100">
        <v>9.2799999999999994</v>
      </c>
      <c r="AA200" s="100">
        <v>1468.86</v>
      </c>
      <c r="AB200" s="100">
        <f>AB199</f>
        <v>4.1099999999999998E-2</v>
      </c>
      <c r="AC200" s="22">
        <f>AC199*1.2</f>
        <v>71.58</v>
      </c>
      <c r="AD200" s="22">
        <f>AD199*1.2</f>
        <v>9.58</v>
      </c>
      <c r="AE200" s="100">
        <f>AE199*1.2</f>
        <v>1508.7360000000001</v>
      </c>
      <c r="AF200" s="22">
        <f t="shared" si="70"/>
        <v>104.99</v>
      </c>
      <c r="AG200" s="57">
        <f t="shared" si="71"/>
        <v>0</v>
      </c>
      <c r="AH200" s="14">
        <f t="shared" si="53"/>
        <v>9.9632000000000005</v>
      </c>
      <c r="AI200" s="14">
        <f t="shared" si="54"/>
        <v>9.9632000000000005</v>
      </c>
      <c r="AJ200" s="17"/>
      <c r="AK200" s="7">
        <f t="shared" si="55"/>
        <v>13.9</v>
      </c>
      <c r="AL200" s="7">
        <f t="shared" si="56"/>
        <v>0</v>
      </c>
      <c r="AM200" s="14">
        <f t="shared" si="57"/>
        <v>10.361727999999999</v>
      </c>
      <c r="AN200" s="14">
        <f t="shared" si="58"/>
        <v>10.361727999999999</v>
      </c>
      <c r="AO200" s="17"/>
      <c r="AP200" s="7">
        <f t="shared" si="59"/>
        <v>104</v>
      </c>
      <c r="AQ200" s="7">
        <f t="shared" si="60"/>
        <v>0</v>
      </c>
      <c r="AR200" s="14">
        <f t="shared" si="61"/>
        <v>10.776197120000001</v>
      </c>
      <c r="AS200" s="14">
        <f t="shared" si="50"/>
        <v>10.776197120000001</v>
      </c>
      <c r="AT200" s="17"/>
      <c r="AU200" s="7">
        <f t="shared" si="62"/>
        <v>104</v>
      </c>
      <c r="AV200" s="7">
        <f t="shared" si="63"/>
        <v>0</v>
      </c>
      <c r="AW200" s="14">
        <f t="shared" si="64"/>
        <v>11.207245004800001</v>
      </c>
      <c r="AX200" s="14">
        <f t="shared" si="51"/>
        <v>11.207245004800001</v>
      </c>
      <c r="AY200" s="17"/>
      <c r="AZ200" s="7">
        <f t="shared" si="65"/>
        <v>104</v>
      </c>
    </row>
    <row r="201" spans="2:52" ht="20.25" customHeight="1">
      <c r="B201" s="191"/>
      <c r="C201" s="12" t="s">
        <v>342</v>
      </c>
      <c r="D201" s="160">
        <v>116</v>
      </c>
      <c r="E201" s="77">
        <v>44183</v>
      </c>
      <c r="F201" s="152" t="s">
        <v>367</v>
      </c>
      <c r="G201" s="78" t="s">
        <v>78</v>
      </c>
      <c r="H201" s="159" t="s">
        <v>79</v>
      </c>
      <c r="I201" s="122" t="s">
        <v>38</v>
      </c>
      <c r="J201" s="84">
        <v>7.07</v>
      </c>
      <c r="K201" s="84">
        <v>1295.3599999999999</v>
      </c>
      <c r="L201" s="13">
        <v>103.1</v>
      </c>
      <c r="M201" s="46">
        <v>51.5</v>
      </c>
      <c r="N201" s="96">
        <v>0</v>
      </c>
      <c r="O201" s="46">
        <v>1235.0999999999999</v>
      </c>
      <c r="P201" s="61">
        <v>100.9</v>
      </c>
      <c r="Q201" s="16">
        <v>4.1700000000000001E-2</v>
      </c>
      <c r="R201" s="64"/>
      <c r="S201" s="64"/>
      <c r="T201" s="64">
        <v>52.67</v>
      </c>
      <c r="U201" s="64">
        <v>0</v>
      </c>
      <c r="V201" s="64">
        <v>1262.99</v>
      </c>
      <c r="W201" s="47">
        <f t="shared" si="66"/>
        <v>102.27</v>
      </c>
      <c r="X201" s="15">
        <f t="shared" si="68"/>
        <v>4.1700000000000001E-2</v>
      </c>
      <c r="Y201" s="100">
        <v>52.67</v>
      </c>
      <c r="Z201" s="100">
        <v>0</v>
      </c>
      <c r="AA201" s="100">
        <v>1262.99</v>
      </c>
      <c r="AB201" s="100">
        <v>4.2500000000000003E-2</v>
      </c>
      <c r="AC201" s="22">
        <f>AB201*AE201</f>
        <v>55.23</v>
      </c>
      <c r="AD201" s="100">
        <v>0</v>
      </c>
      <c r="AE201" s="100">
        <v>1299.6099999999999</v>
      </c>
      <c r="AF201" s="22">
        <f t="shared" si="70"/>
        <v>104.86</v>
      </c>
      <c r="AG201" s="57">
        <f t="shared" si="71"/>
        <v>0</v>
      </c>
      <c r="AH201" s="14">
        <f t="shared" si="53"/>
        <v>0</v>
      </c>
      <c r="AI201" s="14">
        <f t="shared" si="54"/>
        <v>0</v>
      </c>
      <c r="AJ201" s="17"/>
      <c r="AK201" s="7">
        <f t="shared" si="55"/>
        <v>0</v>
      </c>
      <c r="AL201" s="7">
        <f t="shared" si="56"/>
        <v>0</v>
      </c>
      <c r="AM201" s="14">
        <f t="shared" si="57"/>
        <v>0</v>
      </c>
      <c r="AN201" s="14">
        <f t="shared" si="58"/>
        <v>0</v>
      </c>
      <c r="AO201" s="17"/>
      <c r="AP201" s="7" t="e">
        <f t="shared" si="59"/>
        <v>#DIV/0!</v>
      </c>
      <c r="AQ201" s="7">
        <f t="shared" si="60"/>
        <v>0</v>
      </c>
      <c r="AR201" s="14">
        <f t="shared" si="61"/>
        <v>0</v>
      </c>
      <c r="AS201" s="14">
        <f t="shared" si="50"/>
        <v>0</v>
      </c>
      <c r="AT201" s="17"/>
      <c r="AU201" s="7" t="e">
        <f t="shared" si="62"/>
        <v>#DIV/0!</v>
      </c>
      <c r="AV201" s="7">
        <f t="shared" si="63"/>
        <v>0</v>
      </c>
      <c r="AW201" s="14">
        <f t="shared" si="64"/>
        <v>0</v>
      </c>
      <c r="AX201" s="14">
        <f t="shared" si="51"/>
        <v>0</v>
      </c>
      <c r="AY201" s="17"/>
      <c r="AZ201" s="7" t="e">
        <f t="shared" si="65"/>
        <v>#DIV/0!</v>
      </c>
    </row>
    <row r="202" spans="2:52" ht="20.25" customHeight="1">
      <c r="B202" s="191"/>
      <c r="C202" s="12" t="s">
        <v>342</v>
      </c>
      <c r="D202" s="160"/>
      <c r="E202" s="77">
        <v>44183</v>
      </c>
      <c r="F202" s="152"/>
      <c r="G202" s="78" t="s">
        <v>78</v>
      </c>
      <c r="H202" s="159"/>
      <c r="I202" s="122" t="s">
        <v>77</v>
      </c>
      <c r="J202" s="84">
        <v>8.34</v>
      </c>
      <c r="K202" s="84">
        <v>1528.52</v>
      </c>
      <c r="L202" s="13">
        <v>103.1</v>
      </c>
      <c r="M202" s="46">
        <v>61.8</v>
      </c>
      <c r="N202" s="96">
        <v>0</v>
      </c>
      <c r="O202" s="46">
        <v>1482.12</v>
      </c>
      <c r="P202" s="61">
        <v>100.9</v>
      </c>
      <c r="Q202" s="16">
        <v>4.1700000000000001E-2</v>
      </c>
      <c r="R202" s="64"/>
      <c r="S202" s="64"/>
      <c r="T202" s="47">
        <v>63.2</v>
      </c>
      <c r="U202" s="64">
        <v>0</v>
      </c>
      <c r="V202" s="64">
        <v>1515.59</v>
      </c>
      <c r="W202" s="47">
        <f t="shared" si="66"/>
        <v>102.27</v>
      </c>
      <c r="X202" s="15"/>
      <c r="Y202" s="22">
        <v>63.2</v>
      </c>
      <c r="Z202" s="100">
        <v>0</v>
      </c>
      <c r="AA202" s="100">
        <v>1515.59</v>
      </c>
      <c r="AB202" s="100">
        <f>AB201</f>
        <v>4.2500000000000003E-2</v>
      </c>
      <c r="AC202" s="22">
        <f>AC201*1.2</f>
        <v>66.28</v>
      </c>
      <c r="AD202" s="100">
        <v>0</v>
      </c>
      <c r="AE202" s="22">
        <f>AE201*1.2</f>
        <v>1559.53</v>
      </c>
      <c r="AF202" s="22">
        <f t="shared" si="70"/>
        <v>104.87</v>
      </c>
      <c r="AG202" s="57">
        <f t="shared" si="71"/>
        <v>0</v>
      </c>
      <c r="AH202" s="14">
        <f t="shared" si="53"/>
        <v>0</v>
      </c>
      <c r="AI202" s="14">
        <f t="shared" si="54"/>
        <v>0</v>
      </c>
      <c r="AJ202" s="17"/>
      <c r="AK202" s="7">
        <f t="shared" si="55"/>
        <v>0</v>
      </c>
      <c r="AL202" s="7">
        <f t="shared" si="56"/>
        <v>0</v>
      </c>
      <c r="AM202" s="14">
        <f t="shared" si="57"/>
        <v>0</v>
      </c>
      <c r="AN202" s="14">
        <f t="shared" si="58"/>
        <v>0</v>
      </c>
      <c r="AO202" s="17"/>
      <c r="AP202" s="7" t="e">
        <f t="shared" si="59"/>
        <v>#DIV/0!</v>
      </c>
      <c r="AQ202" s="7">
        <f t="shared" si="60"/>
        <v>0</v>
      </c>
      <c r="AR202" s="14">
        <f t="shared" si="61"/>
        <v>0</v>
      </c>
      <c r="AS202" s="14">
        <f t="shared" si="50"/>
        <v>0</v>
      </c>
      <c r="AT202" s="17"/>
      <c r="AU202" s="7" t="e">
        <f t="shared" si="62"/>
        <v>#DIV/0!</v>
      </c>
      <c r="AV202" s="7">
        <f t="shared" si="63"/>
        <v>0</v>
      </c>
      <c r="AW202" s="14">
        <f t="shared" si="64"/>
        <v>0</v>
      </c>
      <c r="AX202" s="14">
        <f t="shared" si="51"/>
        <v>0</v>
      </c>
      <c r="AY202" s="17"/>
      <c r="AZ202" s="7" t="e">
        <f t="shared" si="65"/>
        <v>#DIV/0!</v>
      </c>
    </row>
    <row r="203" spans="2:52" ht="142.5" customHeight="1">
      <c r="B203" s="192" t="s">
        <v>97</v>
      </c>
      <c r="C203" s="194" t="s">
        <v>344</v>
      </c>
      <c r="D203" s="162">
        <v>117</v>
      </c>
      <c r="E203" s="77">
        <v>44307</v>
      </c>
      <c r="F203" s="152" t="s">
        <v>409</v>
      </c>
      <c r="G203" s="64" t="s">
        <v>0</v>
      </c>
      <c r="H203" s="159" t="s">
        <v>95</v>
      </c>
      <c r="I203" s="18" t="s">
        <v>38</v>
      </c>
      <c r="J203" s="84">
        <v>17.73</v>
      </c>
      <c r="K203" s="84">
        <v>1724.65</v>
      </c>
      <c r="L203" s="13">
        <v>112.1</v>
      </c>
      <c r="M203" s="46">
        <v>89.9</v>
      </c>
      <c r="N203" s="96">
        <v>18.09</v>
      </c>
      <c r="O203" s="96">
        <v>1935.51</v>
      </c>
      <c r="P203" s="61">
        <v>101.8</v>
      </c>
      <c r="Q203" s="64"/>
      <c r="R203" s="64"/>
      <c r="S203" s="64"/>
      <c r="T203" s="47">
        <v>92.96</v>
      </c>
      <c r="U203" s="47">
        <v>18.61</v>
      </c>
      <c r="V203" s="47">
        <v>2004.03</v>
      </c>
      <c r="W203" s="47">
        <f t="shared" si="66"/>
        <v>103.4</v>
      </c>
      <c r="X203" s="15">
        <f t="shared" ref="X203:X216" si="75">(T203-U203)/V203</f>
        <v>3.7100000000000001E-2</v>
      </c>
      <c r="Y203" s="118" t="s">
        <v>410</v>
      </c>
      <c r="Z203" s="118" t="s">
        <v>412</v>
      </c>
      <c r="AA203" s="118" t="s">
        <v>413</v>
      </c>
      <c r="AB203" s="100">
        <v>4.9700000000000001E-2</v>
      </c>
      <c r="AC203" s="22">
        <v>112.13</v>
      </c>
      <c r="AD203" s="100">
        <v>22.87</v>
      </c>
      <c r="AE203" s="100">
        <v>2380.35</v>
      </c>
      <c r="AF203" s="27" t="s">
        <v>415</v>
      </c>
      <c r="AG203" s="57">
        <f t="shared" si="71"/>
        <v>0</v>
      </c>
      <c r="AH203" s="14">
        <f t="shared" si="53"/>
        <v>23.784800000000001</v>
      </c>
      <c r="AI203" s="14">
        <f t="shared" si="54"/>
        <v>23.784800000000001</v>
      </c>
      <c r="AJ203" s="17"/>
      <c r="AK203" s="7">
        <f t="shared" si="55"/>
        <v>21.2</v>
      </c>
      <c r="AL203" s="7">
        <f t="shared" si="56"/>
        <v>0</v>
      </c>
      <c r="AM203" s="14">
        <f t="shared" si="57"/>
        <v>24.736191999999999</v>
      </c>
      <c r="AN203" s="14">
        <f t="shared" si="58"/>
        <v>24.736191999999999</v>
      </c>
      <c r="AO203" s="17"/>
      <c r="AP203" s="7">
        <f t="shared" si="59"/>
        <v>104</v>
      </c>
      <c r="AQ203" s="7">
        <f t="shared" si="60"/>
        <v>0</v>
      </c>
      <c r="AR203" s="14">
        <f t="shared" si="61"/>
        <v>25.72563968</v>
      </c>
      <c r="AS203" s="14">
        <f t="shared" si="50"/>
        <v>25.72563968</v>
      </c>
      <c r="AT203" s="17"/>
      <c r="AU203" s="7">
        <f t="shared" si="62"/>
        <v>104</v>
      </c>
      <c r="AV203" s="7">
        <f t="shared" si="63"/>
        <v>0</v>
      </c>
      <c r="AW203" s="14">
        <f t="shared" si="64"/>
        <v>26.7546652672</v>
      </c>
      <c r="AX203" s="14">
        <f t="shared" si="51"/>
        <v>26.7546652672</v>
      </c>
      <c r="AY203" s="17"/>
      <c r="AZ203" s="7">
        <f t="shared" si="65"/>
        <v>104</v>
      </c>
    </row>
    <row r="204" spans="2:52" ht="129" customHeight="1">
      <c r="B204" s="192"/>
      <c r="C204" s="194"/>
      <c r="D204" s="140"/>
      <c r="E204" s="77">
        <v>44307</v>
      </c>
      <c r="F204" s="152"/>
      <c r="G204" s="64" t="s">
        <v>0</v>
      </c>
      <c r="H204" s="159"/>
      <c r="I204" s="18" t="s">
        <v>77</v>
      </c>
      <c r="J204" s="84">
        <v>20.92</v>
      </c>
      <c r="K204" s="84">
        <v>2035.09</v>
      </c>
      <c r="L204" s="13">
        <v>112.1</v>
      </c>
      <c r="M204" s="96">
        <v>107.88</v>
      </c>
      <c r="N204" s="96">
        <v>21.71</v>
      </c>
      <c r="O204" s="96">
        <v>2322.61</v>
      </c>
      <c r="P204" s="61">
        <v>101.8</v>
      </c>
      <c r="Q204" s="64"/>
      <c r="R204" s="64"/>
      <c r="S204" s="64"/>
      <c r="T204" s="47">
        <f>T203*1.2</f>
        <v>111.55</v>
      </c>
      <c r="U204" s="47">
        <v>22.33</v>
      </c>
      <c r="V204" s="47">
        <f>V203*1.2</f>
        <v>2404.84</v>
      </c>
      <c r="W204" s="47">
        <f t="shared" si="66"/>
        <v>103.4</v>
      </c>
      <c r="X204" s="15"/>
      <c r="Y204" s="118" t="s">
        <v>411</v>
      </c>
      <c r="Z204" s="118" t="s">
        <v>416</v>
      </c>
      <c r="AA204" s="118" t="s">
        <v>414</v>
      </c>
      <c r="AB204" s="100">
        <v>4.9700000000000001E-2</v>
      </c>
      <c r="AC204" s="22">
        <v>112.13</v>
      </c>
      <c r="AD204" s="22">
        <v>22.87</v>
      </c>
      <c r="AE204" s="100">
        <v>2380.35</v>
      </c>
      <c r="AF204" s="27" t="s">
        <v>417</v>
      </c>
      <c r="AG204" s="57">
        <f t="shared" si="71"/>
        <v>0</v>
      </c>
      <c r="AH204" s="14">
        <f t="shared" si="53"/>
        <v>23.784800000000001</v>
      </c>
      <c r="AI204" s="14">
        <f t="shared" si="54"/>
        <v>23.784800000000001</v>
      </c>
      <c r="AJ204" s="17"/>
      <c r="AK204" s="7">
        <f t="shared" si="55"/>
        <v>21.2</v>
      </c>
      <c r="AL204" s="7">
        <f t="shared" si="56"/>
        <v>0</v>
      </c>
      <c r="AM204" s="14">
        <f t="shared" si="57"/>
        <v>24.736191999999999</v>
      </c>
      <c r="AN204" s="14">
        <f t="shared" si="58"/>
        <v>24.736191999999999</v>
      </c>
      <c r="AO204" s="17"/>
      <c r="AP204" s="7">
        <f t="shared" si="59"/>
        <v>104</v>
      </c>
      <c r="AQ204" s="7">
        <f t="shared" si="60"/>
        <v>0</v>
      </c>
      <c r="AR204" s="14">
        <f t="shared" si="61"/>
        <v>25.72563968</v>
      </c>
      <c r="AS204" s="14">
        <f t="shared" si="50"/>
        <v>25.72563968</v>
      </c>
      <c r="AT204" s="17"/>
      <c r="AU204" s="7">
        <f t="shared" si="62"/>
        <v>104</v>
      </c>
      <c r="AV204" s="7">
        <f t="shared" si="63"/>
        <v>0</v>
      </c>
      <c r="AW204" s="14">
        <f t="shared" si="64"/>
        <v>26.7546652672</v>
      </c>
      <c r="AX204" s="14">
        <f t="shared" si="51"/>
        <v>26.7546652672</v>
      </c>
      <c r="AY204" s="17"/>
      <c r="AZ204" s="7">
        <f t="shared" si="65"/>
        <v>104</v>
      </c>
    </row>
    <row r="205" spans="2:52" ht="20.25" customHeight="1">
      <c r="B205" s="193" t="s">
        <v>94</v>
      </c>
      <c r="C205" s="194" t="s">
        <v>342</v>
      </c>
      <c r="D205" s="162">
        <v>118</v>
      </c>
      <c r="E205" s="77">
        <v>44183</v>
      </c>
      <c r="F205" s="160" t="s">
        <v>368</v>
      </c>
      <c r="G205" s="93" t="s">
        <v>0</v>
      </c>
      <c r="H205" s="159" t="s">
        <v>96</v>
      </c>
      <c r="I205" s="18" t="s">
        <v>38</v>
      </c>
      <c r="J205" s="12"/>
      <c r="K205" s="12"/>
      <c r="L205" s="12"/>
      <c r="M205" s="47">
        <v>131.9</v>
      </c>
      <c r="N205" s="64">
        <v>18.09</v>
      </c>
      <c r="O205" s="64">
        <v>1686.11</v>
      </c>
      <c r="P205" s="61">
        <v>101.9</v>
      </c>
      <c r="Q205" s="64"/>
      <c r="R205" s="64"/>
      <c r="S205" s="64"/>
      <c r="T205" s="47">
        <v>134.58000000000001</v>
      </c>
      <c r="U205" s="47">
        <v>18.61</v>
      </c>
      <c r="V205" s="47">
        <v>1718.12</v>
      </c>
      <c r="W205" s="47">
        <f t="shared" si="66"/>
        <v>102.03</v>
      </c>
      <c r="X205" s="15">
        <f t="shared" si="75"/>
        <v>6.7500000000000004E-2</v>
      </c>
      <c r="Y205" s="22">
        <f>X205*AA205+Z205</f>
        <v>125.85</v>
      </c>
      <c r="Z205" s="100">
        <v>18.61</v>
      </c>
      <c r="AA205" s="100">
        <v>1588.68</v>
      </c>
      <c r="AB205" s="15">
        <f>X205</f>
        <v>6.7500000000000004E-2</v>
      </c>
      <c r="AC205" s="22">
        <f>AB205*AE205+AD205</f>
        <v>128.38999999999999</v>
      </c>
      <c r="AD205" s="100">
        <v>19.059999999999999</v>
      </c>
      <c r="AE205" s="100">
        <v>1619.73</v>
      </c>
      <c r="AF205" s="22">
        <f t="shared" si="70"/>
        <v>102.02</v>
      </c>
      <c r="AG205" s="57">
        <f t="shared" si="71"/>
        <v>0.1</v>
      </c>
      <c r="AH205" s="14">
        <f t="shared" si="53"/>
        <v>19.822399999999998</v>
      </c>
      <c r="AI205" s="14">
        <f t="shared" si="54"/>
        <v>19.822399999999998</v>
      </c>
      <c r="AJ205" s="17"/>
      <c r="AK205" s="7">
        <f t="shared" si="55"/>
        <v>15.4</v>
      </c>
      <c r="AL205" s="7">
        <f t="shared" si="56"/>
        <v>0.1</v>
      </c>
      <c r="AM205" s="14">
        <f t="shared" si="57"/>
        <v>20.615296000000001</v>
      </c>
      <c r="AN205" s="14">
        <f t="shared" si="58"/>
        <v>20.615296000000001</v>
      </c>
      <c r="AO205" s="17"/>
      <c r="AP205" s="7">
        <f t="shared" si="59"/>
        <v>104</v>
      </c>
      <c r="AQ205" s="7">
        <f t="shared" si="60"/>
        <v>0.1</v>
      </c>
      <c r="AR205" s="14">
        <f t="shared" si="61"/>
        <v>21.43990784</v>
      </c>
      <c r="AS205" s="14">
        <f t="shared" si="50"/>
        <v>21.43990784</v>
      </c>
      <c r="AT205" s="17"/>
      <c r="AU205" s="7">
        <f t="shared" si="62"/>
        <v>104</v>
      </c>
      <c r="AV205" s="7">
        <f t="shared" si="63"/>
        <v>0.1</v>
      </c>
      <c r="AW205" s="14">
        <f t="shared" si="64"/>
        <v>22.297504153599998</v>
      </c>
      <c r="AX205" s="14">
        <f t="shared" si="51"/>
        <v>22.297504153599998</v>
      </c>
      <c r="AY205" s="17"/>
      <c r="AZ205" s="7">
        <f t="shared" si="65"/>
        <v>104</v>
      </c>
    </row>
    <row r="206" spans="2:52" ht="20.25" customHeight="1">
      <c r="B206" s="193"/>
      <c r="C206" s="194"/>
      <c r="D206" s="140"/>
      <c r="E206" s="77">
        <v>44183</v>
      </c>
      <c r="F206" s="160"/>
      <c r="G206" s="93" t="s">
        <v>0</v>
      </c>
      <c r="H206" s="159"/>
      <c r="I206" s="18" t="s">
        <v>77</v>
      </c>
      <c r="J206" s="12"/>
      <c r="K206" s="12"/>
      <c r="L206" s="12"/>
      <c r="M206" s="64">
        <f>M205*1.2</f>
        <v>158.28</v>
      </c>
      <c r="N206" s="64">
        <v>21.71</v>
      </c>
      <c r="O206" s="47">
        <f>O205*1.2</f>
        <v>2023.33</v>
      </c>
      <c r="P206" s="61">
        <v>101.9</v>
      </c>
      <c r="Q206" s="64"/>
      <c r="R206" s="64"/>
      <c r="S206" s="64"/>
      <c r="T206" s="47">
        <f>T205*1.2</f>
        <v>161.5</v>
      </c>
      <c r="U206" s="47">
        <v>22.33</v>
      </c>
      <c r="V206" s="47">
        <f>V205*1.2</f>
        <v>2061.7399999999998</v>
      </c>
      <c r="W206" s="47">
        <f t="shared" si="66"/>
        <v>102.03</v>
      </c>
      <c r="X206" s="15"/>
      <c r="Y206" s="22">
        <f>Y205*1.2</f>
        <v>151.02000000000001</v>
      </c>
      <c r="Z206" s="100">
        <v>22.33</v>
      </c>
      <c r="AA206" s="22">
        <f>AA205*1.2</f>
        <v>1906.42</v>
      </c>
      <c r="AB206" s="100"/>
      <c r="AC206" s="22">
        <f>AC205*1.2</f>
        <v>154.07</v>
      </c>
      <c r="AD206" s="100">
        <v>22.87</v>
      </c>
      <c r="AE206" s="22">
        <f>AE205*1.2</f>
        <v>1943.68</v>
      </c>
      <c r="AF206" s="22">
        <f t="shared" si="70"/>
        <v>102.02</v>
      </c>
      <c r="AG206" s="57">
        <f t="shared" si="71"/>
        <v>0</v>
      </c>
      <c r="AH206" s="14">
        <f t="shared" si="53"/>
        <v>23.784800000000001</v>
      </c>
      <c r="AI206" s="14">
        <f t="shared" si="54"/>
        <v>23.784800000000001</v>
      </c>
      <c r="AJ206" s="17"/>
      <c r="AK206" s="7">
        <f t="shared" si="55"/>
        <v>15.4</v>
      </c>
      <c r="AL206" s="7">
        <f t="shared" si="56"/>
        <v>0</v>
      </c>
      <c r="AM206" s="14">
        <f t="shared" si="57"/>
        <v>24.736191999999999</v>
      </c>
      <c r="AN206" s="14">
        <f t="shared" si="58"/>
        <v>24.736191999999999</v>
      </c>
      <c r="AO206" s="17"/>
      <c r="AP206" s="7">
        <f t="shared" si="59"/>
        <v>104</v>
      </c>
      <c r="AQ206" s="7">
        <f t="shared" si="60"/>
        <v>0</v>
      </c>
      <c r="AR206" s="14">
        <f t="shared" si="61"/>
        <v>25.72563968</v>
      </c>
      <c r="AS206" s="14">
        <f t="shared" si="50"/>
        <v>25.72563968</v>
      </c>
      <c r="AT206" s="17"/>
      <c r="AU206" s="7">
        <f t="shared" si="62"/>
        <v>104</v>
      </c>
      <c r="AV206" s="7">
        <f t="shared" si="63"/>
        <v>0</v>
      </c>
      <c r="AW206" s="14">
        <f t="shared" si="64"/>
        <v>26.7546652672</v>
      </c>
      <c r="AX206" s="14">
        <f t="shared" si="51"/>
        <v>26.7546652672</v>
      </c>
      <c r="AY206" s="17"/>
      <c r="AZ206" s="7">
        <f t="shared" si="65"/>
        <v>104</v>
      </c>
    </row>
    <row r="207" spans="2:52" ht="20.25" customHeight="1">
      <c r="B207" s="178" t="s">
        <v>121</v>
      </c>
      <c r="C207" s="194" t="s">
        <v>342</v>
      </c>
      <c r="D207" s="139">
        <v>119</v>
      </c>
      <c r="E207" s="77">
        <v>44183</v>
      </c>
      <c r="F207" s="160" t="s">
        <v>369</v>
      </c>
      <c r="G207" s="64" t="s">
        <v>0</v>
      </c>
      <c r="H207" s="163" t="s">
        <v>98</v>
      </c>
      <c r="I207" s="18" t="s">
        <v>38</v>
      </c>
      <c r="J207" s="12">
        <v>17.73</v>
      </c>
      <c r="K207" s="12">
        <v>1680.95</v>
      </c>
      <c r="L207" s="12">
        <v>109.951546775997</v>
      </c>
      <c r="M207" s="64">
        <v>94.59</v>
      </c>
      <c r="N207" s="64">
        <v>18.09</v>
      </c>
      <c r="O207" s="64">
        <v>1817.12</v>
      </c>
      <c r="P207" s="97">
        <v>102.396</v>
      </c>
      <c r="Q207" s="97">
        <v>4.2000000000000003E-2</v>
      </c>
      <c r="R207" s="64"/>
      <c r="S207" s="64"/>
      <c r="T207" s="47">
        <v>97.79</v>
      </c>
      <c r="U207" s="47">
        <v>18.61</v>
      </c>
      <c r="V207" s="47">
        <v>1880.72</v>
      </c>
      <c r="W207" s="47">
        <f t="shared" si="66"/>
        <v>103.38</v>
      </c>
      <c r="X207" s="15">
        <f t="shared" si="75"/>
        <v>4.2099999999999999E-2</v>
      </c>
      <c r="Y207" s="100">
        <v>97.79</v>
      </c>
      <c r="Z207" s="100">
        <v>18.61</v>
      </c>
      <c r="AA207" s="100">
        <v>1880.72</v>
      </c>
      <c r="AB207" s="100">
        <v>4.2799999999999998E-2</v>
      </c>
      <c r="AC207" s="22">
        <f>AB207*AE207+AD207</f>
        <v>102.6</v>
      </c>
      <c r="AD207" s="100">
        <v>19.059999999999999</v>
      </c>
      <c r="AE207" s="100">
        <v>1951.78</v>
      </c>
      <c r="AF207" s="22">
        <f t="shared" si="70"/>
        <v>104.92</v>
      </c>
      <c r="AG207" s="57">
        <f t="shared" si="71"/>
        <v>0</v>
      </c>
      <c r="AH207" s="14">
        <f t="shared" si="53"/>
        <v>19.822399999999998</v>
      </c>
      <c r="AI207" s="14">
        <f t="shared" si="54"/>
        <v>19.822399999999998</v>
      </c>
      <c r="AJ207" s="17"/>
      <c r="AK207" s="7">
        <f t="shared" si="55"/>
        <v>19.3</v>
      </c>
      <c r="AL207" s="7">
        <f t="shared" si="56"/>
        <v>0</v>
      </c>
      <c r="AM207" s="14">
        <f t="shared" si="57"/>
        <v>20.615296000000001</v>
      </c>
      <c r="AN207" s="14">
        <f t="shared" si="58"/>
        <v>20.615296000000001</v>
      </c>
      <c r="AO207" s="17"/>
      <c r="AP207" s="7">
        <f t="shared" si="59"/>
        <v>104</v>
      </c>
      <c r="AQ207" s="7">
        <f t="shared" si="60"/>
        <v>0</v>
      </c>
      <c r="AR207" s="14">
        <f t="shared" si="61"/>
        <v>21.43990784</v>
      </c>
      <c r="AS207" s="14">
        <f t="shared" si="50"/>
        <v>21.43990784</v>
      </c>
      <c r="AT207" s="17"/>
      <c r="AU207" s="7">
        <f t="shared" si="62"/>
        <v>104</v>
      </c>
      <c r="AV207" s="7">
        <f t="shared" si="63"/>
        <v>0</v>
      </c>
      <c r="AW207" s="14">
        <f t="shared" si="64"/>
        <v>22.297504153599998</v>
      </c>
      <c r="AX207" s="14">
        <f t="shared" si="51"/>
        <v>22.297504153599998</v>
      </c>
      <c r="AY207" s="17"/>
      <c r="AZ207" s="7">
        <f t="shared" si="65"/>
        <v>104</v>
      </c>
    </row>
    <row r="208" spans="2:52" ht="20.25" customHeight="1">
      <c r="B208" s="178"/>
      <c r="C208" s="194"/>
      <c r="D208" s="162"/>
      <c r="E208" s="77">
        <v>44183</v>
      </c>
      <c r="F208" s="160"/>
      <c r="G208" s="64" t="s">
        <v>0</v>
      </c>
      <c r="H208" s="163"/>
      <c r="I208" s="18" t="s">
        <v>77</v>
      </c>
      <c r="J208" s="12">
        <v>20.92</v>
      </c>
      <c r="K208" s="12">
        <v>1983.52</v>
      </c>
      <c r="L208" s="12">
        <v>109.949463044852</v>
      </c>
      <c r="M208" s="64">
        <v>113.51</v>
      </c>
      <c r="N208" s="64">
        <v>21.71</v>
      </c>
      <c r="O208" s="47">
        <v>2180.54</v>
      </c>
      <c r="P208" s="97">
        <v>102.39400000000001</v>
      </c>
      <c r="Q208" s="97">
        <v>4.2000000000000003E-2</v>
      </c>
      <c r="R208" s="64"/>
      <c r="S208" s="64"/>
      <c r="T208" s="47">
        <v>117.35</v>
      </c>
      <c r="U208" s="47">
        <v>22.33</v>
      </c>
      <c r="V208" s="47">
        <v>2256.86</v>
      </c>
      <c r="W208" s="47">
        <f t="shared" si="66"/>
        <v>103.38</v>
      </c>
      <c r="X208" s="15"/>
      <c r="Y208" s="100">
        <v>117.35</v>
      </c>
      <c r="Z208" s="100">
        <v>22.33</v>
      </c>
      <c r="AA208" s="100">
        <v>2256.86</v>
      </c>
      <c r="AB208" s="100">
        <f>AB207</f>
        <v>4.2799999999999998E-2</v>
      </c>
      <c r="AC208" s="22">
        <f>AC207*1.2</f>
        <v>123.12</v>
      </c>
      <c r="AD208" s="100">
        <v>22.87</v>
      </c>
      <c r="AE208" s="100">
        <v>2342.14</v>
      </c>
      <c r="AF208" s="22">
        <f t="shared" si="70"/>
        <v>104.92</v>
      </c>
      <c r="AG208" s="57">
        <f t="shared" si="71"/>
        <v>0</v>
      </c>
      <c r="AH208" s="14">
        <f t="shared" si="53"/>
        <v>23.784800000000001</v>
      </c>
      <c r="AI208" s="14">
        <f t="shared" si="54"/>
        <v>23.784800000000001</v>
      </c>
      <c r="AJ208" s="17"/>
      <c r="AK208" s="7">
        <f t="shared" si="55"/>
        <v>19.3</v>
      </c>
      <c r="AL208" s="7">
        <f t="shared" si="56"/>
        <v>0</v>
      </c>
      <c r="AM208" s="14">
        <f t="shared" si="57"/>
        <v>24.736191999999999</v>
      </c>
      <c r="AN208" s="14">
        <f t="shared" si="58"/>
        <v>24.736191999999999</v>
      </c>
      <c r="AO208" s="17"/>
      <c r="AP208" s="7">
        <f t="shared" si="59"/>
        <v>104</v>
      </c>
      <c r="AQ208" s="7">
        <f t="shared" si="60"/>
        <v>0</v>
      </c>
      <c r="AR208" s="14">
        <f t="shared" si="61"/>
        <v>25.72563968</v>
      </c>
      <c r="AS208" s="14">
        <f t="shared" si="50"/>
        <v>25.72563968</v>
      </c>
      <c r="AT208" s="17"/>
      <c r="AU208" s="7">
        <f t="shared" si="62"/>
        <v>104</v>
      </c>
      <c r="AV208" s="7">
        <f t="shared" si="63"/>
        <v>0</v>
      </c>
      <c r="AW208" s="14">
        <f t="shared" si="64"/>
        <v>26.7546652672</v>
      </c>
      <c r="AX208" s="14">
        <f t="shared" si="51"/>
        <v>26.7546652672</v>
      </c>
      <c r="AY208" s="17"/>
      <c r="AZ208" s="7">
        <f t="shared" si="65"/>
        <v>104</v>
      </c>
    </row>
    <row r="209" spans="2:52" ht="20.25" customHeight="1">
      <c r="B209" s="178"/>
      <c r="C209" s="194" t="s">
        <v>342</v>
      </c>
      <c r="D209" s="162"/>
      <c r="E209" s="77">
        <v>44183</v>
      </c>
      <c r="F209" s="160"/>
      <c r="G209" s="64" t="s">
        <v>0</v>
      </c>
      <c r="H209" s="163"/>
      <c r="I209" s="18" t="s">
        <v>38</v>
      </c>
      <c r="J209" s="12">
        <v>16.75</v>
      </c>
      <c r="K209" s="12">
        <v>1680.95</v>
      </c>
      <c r="L209" s="12">
        <v>109.951546775997</v>
      </c>
      <c r="M209" s="47">
        <v>95.32</v>
      </c>
      <c r="N209" s="64">
        <v>17.73</v>
      </c>
      <c r="O209" s="64">
        <v>1817.12</v>
      </c>
      <c r="P209" s="97">
        <v>103.062</v>
      </c>
      <c r="Q209" s="97">
        <v>4.2999999999999997E-2</v>
      </c>
      <c r="R209" s="64"/>
      <c r="S209" s="64"/>
      <c r="T209" s="47">
        <v>98.83</v>
      </c>
      <c r="U209" s="47">
        <v>18.52</v>
      </c>
      <c r="V209" s="47">
        <v>1880.72</v>
      </c>
      <c r="W209" s="47">
        <f t="shared" si="66"/>
        <v>103.68</v>
      </c>
      <c r="X209" s="15">
        <f t="shared" si="75"/>
        <v>4.2700000000000002E-2</v>
      </c>
      <c r="Y209" s="100">
        <v>98.83</v>
      </c>
      <c r="Z209" s="100">
        <v>18.52</v>
      </c>
      <c r="AA209" s="100">
        <v>1880.72</v>
      </c>
      <c r="AB209" s="100">
        <v>4.3200000000000002E-2</v>
      </c>
      <c r="AC209" s="22">
        <f>AB209*AE209+AD209</f>
        <v>103.65</v>
      </c>
      <c r="AD209" s="100">
        <v>19.329999999999998</v>
      </c>
      <c r="AE209" s="100">
        <v>1951.78</v>
      </c>
      <c r="AF209" s="22">
        <f t="shared" si="70"/>
        <v>104.88</v>
      </c>
      <c r="AG209" s="57">
        <f t="shared" si="71"/>
        <v>0</v>
      </c>
      <c r="AH209" s="14">
        <f t="shared" si="53"/>
        <v>20.103200000000001</v>
      </c>
      <c r="AI209" s="14">
        <f t="shared" si="54"/>
        <v>20.103200000000001</v>
      </c>
      <c r="AJ209" s="17"/>
      <c r="AK209" s="7">
        <f t="shared" si="55"/>
        <v>19.399999999999999</v>
      </c>
      <c r="AL209" s="7">
        <f t="shared" si="56"/>
        <v>0</v>
      </c>
      <c r="AM209" s="14">
        <f t="shared" si="57"/>
        <v>20.907328</v>
      </c>
      <c r="AN209" s="14">
        <f t="shared" si="58"/>
        <v>20.907328</v>
      </c>
      <c r="AO209" s="17"/>
      <c r="AP209" s="7">
        <f t="shared" si="59"/>
        <v>104</v>
      </c>
      <c r="AQ209" s="7">
        <f t="shared" si="60"/>
        <v>0</v>
      </c>
      <c r="AR209" s="14">
        <f t="shared" si="61"/>
        <v>21.74362112</v>
      </c>
      <c r="AS209" s="14">
        <f t="shared" si="50"/>
        <v>21.74362112</v>
      </c>
      <c r="AT209" s="17"/>
      <c r="AU209" s="7">
        <f t="shared" si="62"/>
        <v>104</v>
      </c>
      <c r="AV209" s="7">
        <f t="shared" si="63"/>
        <v>0</v>
      </c>
      <c r="AW209" s="14">
        <f t="shared" si="64"/>
        <v>22.6133659648</v>
      </c>
      <c r="AX209" s="14">
        <f t="shared" si="51"/>
        <v>22.6133659648</v>
      </c>
      <c r="AY209" s="17"/>
      <c r="AZ209" s="7">
        <f t="shared" si="65"/>
        <v>104</v>
      </c>
    </row>
    <row r="210" spans="2:52" ht="20.25" customHeight="1">
      <c r="B210" s="178"/>
      <c r="C210" s="194"/>
      <c r="D210" s="140"/>
      <c r="E210" s="77">
        <v>44183</v>
      </c>
      <c r="F210" s="160"/>
      <c r="G210" s="64" t="s">
        <v>0</v>
      </c>
      <c r="H210" s="163"/>
      <c r="I210" s="18" t="s">
        <v>77</v>
      </c>
      <c r="J210" s="12">
        <v>19.77</v>
      </c>
      <c r="K210" s="12">
        <v>1983.52</v>
      </c>
      <c r="L210" s="12">
        <v>109.949463044852</v>
      </c>
      <c r="M210" s="64">
        <v>114.38</v>
      </c>
      <c r="N210" s="47">
        <v>21.28</v>
      </c>
      <c r="O210" s="47">
        <v>2180.54</v>
      </c>
      <c r="P210" s="97">
        <v>103.06399999999999</v>
      </c>
      <c r="Q210" s="97">
        <v>4.2999999999999997E-2</v>
      </c>
      <c r="R210" s="64"/>
      <c r="S210" s="64"/>
      <c r="T210" s="47">
        <v>118.6</v>
      </c>
      <c r="U210" s="47">
        <v>22.22</v>
      </c>
      <c r="V210" s="47">
        <v>2256.86</v>
      </c>
      <c r="W210" s="47">
        <f t="shared" si="66"/>
        <v>103.69</v>
      </c>
      <c r="X210" s="15"/>
      <c r="Y210" s="22">
        <v>118.6</v>
      </c>
      <c r="Z210" s="100">
        <v>22.22</v>
      </c>
      <c r="AA210" s="100">
        <v>2256.86</v>
      </c>
      <c r="AB210" s="100">
        <v>4.3200000000000002E-2</v>
      </c>
      <c r="AC210" s="22">
        <f>AC209*1.2</f>
        <v>124.38</v>
      </c>
      <c r="AD210" s="22">
        <f>AD209*1.2</f>
        <v>23.2</v>
      </c>
      <c r="AE210" s="22">
        <f>AE209*1.2</f>
        <v>2342.14</v>
      </c>
      <c r="AF210" s="22">
        <f t="shared" si="70"/>
        <v>104.87</v>
      </c>
      <c r="AG210" s="57">
        <f t="shared" si="71"/>
        <v>0</v>
      </c>
      <c r="AH210" s="14">
        <f t="shared" si="53"/>
        <v>24.128</v>
      </c>
      <c r="AI210" s="14">
        <f t="shared" si="54"/>
        <v>24.128</v>
      </c>
      <c r="AJ210" s="17"/>
      <c r="AK210" s="7">
        <f t="shared" si="55"/>
        <v>19.399999999999999</v>
      </c>
      <c r="AL210" s="7">
        <f t="shared" si="56"/>
        <v>0</v>
      </c>
      <c r="AM210" s="14">
        <f t="shared" si="57"/>
        <v>25.093119999999999</v>
      </c>
      <c r="AN210" s="14">
        <f t="shared" si="58"/>
        <v>25.093119999999999</v>
      </c>
      <c r="AO210" s="17"/>
      <c r="AP210" s="7">
        <f t="shared" si="59"/>
        <v>104</v>
      </c>
      <c r="AQ210" s="7">
        <f t="shared" si="60"/>
        <v>0</v>
      </c>
      <c r="AR210" s="14">
        <f t="shared" si="61"/>
        <v>26.0968448</v>
      </c>
      <c r="AS210" s="14">
        <f t="shared" si="50"/>
        <v>26.0968448</v>
      </c>
      <c r="AT210" s="17"/>
      <c r="AU210" s="7">
        <f t="shared" si="62"/>
        <v>104</v>
      </c>
      <c r="AV210" s="7">
        <f t="shared" si="63"/>
        <v>0</v>
      </c>
      <c r="AW210" s="14">
        <f t="shared" si="64"/>
        <v>27.140718591999999</v>
      </c>
      <c r="AX210" s="14">
        <f t="shared" si="51"/>
        <v>27.140718591999999</v>
      </c>
      <c r="AY210" s="17"/>
      <c r="AZ210" s="7">
        <f t="shared" si="65"/>
        <v>104</v>
      </c>
    </row>
    <row r="211" spans="2:52" ht="42.75" customHeight="1">
      <c r="B211" s="178" t="s">
        <v>121</v>
      </c>
      <c r="C211" s="194" t="s">
        <v>342</v>
      </c>
      <c r="D211" s="139">
        <v>120</v>
      </c>
      <c r="E211" s="77">
        <v>44183</v>
      </c>
      <c r="F211" s="160" t="s">
        <v>369</v>
      </c>
      <c r="G211" s="64" t="s">
        <v>0</v>
      </c>
      <c r="H211" s="163" t="s">
        <v>119</v>
      </c>
      <c r="I211" s="18" t="s">
        <v>38</v>
      </c>
      <c r="J211" s="12">
        <v>16.75</v>
      </c>
      <c r="K211" s="12">
        <v>1716.74</v>
      </c>
      <c r="L211" s="12">
        <v>110.07827788649701</v>
      </c>
      <c r="M211" s="64">
        <v>94.83</v>
      </c>
      <c r="N211" s="64">
        <v>17.73</v>
      </c>
      <c r="O211" s="64">
        <v>1805.69</v>
      </c>
      <c r="P211" s="97">
        <v>100.7</v>
      </c>
      <c r="Q211" s="97">
        <v>4.2999999999999997E-2</v>
      </c>
      <c r="R211" s="64"/>
      <c r="S211" s="64"/>
      <c r="T211" s="47">
        <v>99.94</v>
      </c>
      <c r="U211" s="47">
        <v>18.52</v>
      </c>
      <c r="V211" s="47">
        <v>1906.81</v>
      </c>
      <c r="W211" s="47">
        <f t="shared" si="66"/>
        <v>105.39</v>
      </c>
      <c r="X211" s="15">
        <f t="shared" si="75"/>
        <v>4.2700000000000002E-2</v>
      </c>
      <c r="Y211" s="100">
        <v>99.94</v>
      </c>
      <c r="Z211" s="100">
        <v>18.52</v>
      </c>
      <c r="AA211" s="100">
        <v>1906.81</v>
      </c>
      <c r="AB211" s="100">
        <v>4.2700000000000002E-2</v>
      </c>
      <c r="AC211" s="22">
        <f>AB211*AE211+AD211</f>
        <v>105.15</v>
      </c>
      <c r="AD211" s="100">
        <v>19.329999999999998</v>
      </c>
      <c r="AE211" s="100">
        <v>2009.78</v>
      </c>
      <c r="AF211" s="22">
        <f t="shared" si="70"/>
        <v>105.21</v>
      </c>
      <c r="AG211" s="57">
        <f t="shared" si="71"/>
        <v>0</v>
      </c>
      <c r="AH211" s="14">
        <f t="shared" si="53"/>
        <v>20.103200000000001</v>
      </c>
      <c r="AI211" s="14">
        <f t="shared" si="54"/>
        <v>20.103200000000001</v>
      </c>
      <c r="AJ211" s="17"/>
      <c r="AK211" s="7">
        <f t="shared" si="55"/>
        <v>19.100000000000001</v>
      </c>
      <c r="AL211" s="7">
        <f t="shared" si="56"/>
        <v>0</v>
      </c>
      <c r="AM211" s="14">
        <f t="shared" si="57"/>
        <v>20.907328</v>
      </c>
      <c r="AN211" s="14">
        <f t="shared" si="58"/>
        <v>20.907328</v>
      </c>
      <c r="AO211" s="17"/>
      <c r="AP211" s="7">
        <f t="shared" si="59"/>
        <v>104</v>
      </c>
      <c r="AQ211" s="7">
        <f t="shared" si="60"/>
        <v>0</v>
      </c>
      <c r="AR211" s="14">
        <f t="shared" si="61"/>
        <v>21.74362112</v>
      </c>
      <c r="AS211" s="14">
        <f t="shared" si="50"/>
        <v>21.74362112</v>
      </c>
      <c r="AT211" s="17"/>
      <c r="AU211" s="7">
        <f t="shared" si="62"/>
        <v>104</v>
      </c>
      <c r="AV211" s="7">
        <f t="shared" si="63"/>
        <v>0</v>
      </c>
      <c r="AW211" s="14">
        <f t="shared" si="64"/>
        <v>22.6133659648</v>
      </c>
      <c r="AX211" s="14">
        <f t="shared" si="51"/>
        <v>22.6133659648</v>
      </c>
      <c r="AY211" s="17"/>
      <c r="AZ211" s="7">
        <f t="shared" si="65"/>
        <v>104</v>
      </c>
    </row>
    <row r="212" spans="2:52" ht="51.75" customHeight="1">
      <c r="B212" s="178"/>
      <c r="C212" s="194"/>
      <c r="D212" s="140"/>
      <c r="E212" s="77">
        <v>44183</v>
      </c>
      <c r="F212" s="160"/>
      <c r="G212" s="64" t="s">
        <v>0</v>
      </c>
      <c r="H212" s="163"/>
      <c r="I212" s="18" t="s">
        <v>77</v>
      </c>
      <c r="J212" s="12">
        <v>19.77</v>
      </c>
      <c r="K212" s="12">
        <v>2025.75</v>
      </c>
      <c r="L212" s="12">
        <v>110.074626865672</v>
      </c>
      <c r="M212" s="47">
        <v>113.8</v>
      </c>
      <c r="N212" s="47">
        <v>21.28</v>
      </c>
      <c r="O212" s="64">
        <v>2166.83</v>
      </c>
      <c r="P212" s="97">
        <v>100.697</v>
      </c>
      <c r="Q212" s="97">
        <v>4.2999999999999997E-2</v>
      </c>
      <c r="R212" s="64"/>
      <c r="S212" s="64"/>
      <c r="T212" s="47">
        <v>119.93</v>
      </c>
      <c r="U212" s="47">
        <v>22.22</v>
      </c>
      <c r="V212" s="47">
        <v>2288.17</v>
      </c>
      <c r="W212" s="47">
        <f t="shared" si="66"/>
        <v>105.39</v>
      </c>
      <c r="X212" s="15"/>
      <c r="Y212" s="100">
        <v>119.93</v>
      </c>
      <c r="Z212" s="100">
        <v>22.22</v>
      </c>
      <c r="AA212" s="100">
        <v>2288.17</v>
      </c>
      <c r="AB212" s="100">
        <f>AB211</f>
        <v>4.2700000000000002E-2</v>
      </c>
      <c r="AC212" s="22">
        <f>AC211*1.2</f>
        <v>126.18</v>
      </c>
      <c r="AD212" s="22">
        <v>23.2</v>
      </c>
      <c r="AE212" s="22">
        <f>AE211*1.2</f>
        <v>2411.7399999999998</v>
      </c>
      <c r="AF212" s="22">
        <f t="shared" si="70"/>
        <v>105.21</v>
      </c>
      <c r="AG212" s="57">
        <f t="shared" si="71"/>
        <v>0</v>
      </c>
      <c r="AH212" s="14">
        <f t="shared" si="53"/>
        <v>24.128</v>
      </c>
      <c r="AI212" s="14">
        <f t="shared" si="54"/>
        <v>24.128</v>
      </c>
      <c r="AJ212" s="17"/>
      <c r="AK212" s="7">
        <f t="shared" si="55"/>
        <v>19.100000000000001</v>
      </c>
      <c r="AL212" s="7">
        <f t="shared" si="56"/>
        <v>0</v>
      </c>
      <c r="AM212" s="14">
        <f t="shared" si="57"/>
        <v>25.093119999999999</v>
      </c>
      <c r="AN212" s="14">
        <f t="shared" si="58"/>
        <v>25.093119999999999</v>
      </c>
      <c r="AO212" s="17"/>
      <c r="AP212" s="7">
        <f t="shared" si="59"/>
        <v>104</v>
      </c>
      <c r="AQ212" s="7">
        <f t="shared" si="60"/>
        <v>0</v>
      </c>
      <c r="AR212" s="14">
        <f t="shared" si="61"/>
        <v>26.0968448</v>
      </c>
      <c r="AS212" s="14">
        <f t="shared" si="50"/>
        <v>26.0968448</v>
      </c>
      <c r="AT212" s="17"/>
      <c r="AU212" s="7">
        <f t="shared" si="62"/>
        <v>104</v>
      </c>
      <c r="AV212" s="7">
        <f t="shared" si="63"/>
        <v>0</v>
      </c>
      <c r="AW212" s="14">
        <f t="shared" si="64"/>
        <v>27.140718591999999</v>
      </c>
      <c r="AX212" s="14">
        <f t="shared" si="51"/>
        <v>27.140718591999999</v>
      </c>
      <c r="AY212" s="17"/>
      <c r="AZ212" s="7">
        <f t="shared" si="65"/>
        <v>104</v>
      </c>
    </row>
    <row r="213" spans="2:52" ht="41.25" customHeight="1">
      <c r="B213" s="178" t="s">
        <v>99</v>
      </c>
      <c r="C213" s="14" t="s">
        <v>344</v>
      </c>
      <c r="D213" s="160">
        <v>121</v>
      </c>
      <c r="E213" s="77">
        <v>44183</v>
      </c>
      <c r="F213" s="160" t="s">
        <v>345</v>
      </c>
      <c r="G213" s="64" t="s">
        <v>0</v>
      </c>
      <c r="H213" s="163" t="s">
        <v>209</v>
      </c>
      <c r="I213" s="18" t="s">
        <v>38</v>
      </c>
      <c r="J213" s="12">
        <v>16.75</v>
      </c>
      <c r="K213" s="12">
        <v>1509.53</v>
      </c>
      <c r="L213" s="12">
        <v>102.08387942332899</v>
      </c>
      <c r="M213" s="47">
        <v>83.92</v>
      </c>
      <c r="N213" s="64">
        <v>17.73</v>
      </c>
      <c r="O213" s="64">
        <v>1634.43</v>
      </c>
      <c r="P213" s="97">
        <v>102.73699999999999</v>
      </c>
      <c r="Q213" s="97">
        <v>4.1000000000000002E-2</v>
      </c>
      <c r="R213" s="64"/>
      <c r="S213" s="64"/>
      <c r="T213" s="47">
        <v>86.29</v>
      </c>
      <c r="U213" s="47">
        <v>18.52</v>
      </c>
      <c r="V213" s="47">
        <v>1673.43</v>
      </c>
      <c r="W213" s="47">
        <f t="shared" si="66"/>
        <v>102.82</v>
      </c>
      <c r="X213" s="15">
        <f t="shared" si="75"/>
        <v>4.0500000000000001E-2</v>
      </c>
      <c r="Y213" s="100">
        <v>86.29</v>
      </c>
      <c r="Z213" s="100">
        <v>18.52</v>
      </c>
      <c r="AA213" s="100">
        <v>1673.43</v>
      </c>
      <c r="AB213" s="100">
        <v>4.1300000000000003E-2</v>
      </c>
      <c r="AC213" s="22">
        <f>(AB213*AE213)+AD213</f>
        <v>90.45</v>
      </c>
      <c r="AD213" s="100">
        <v>19.329999999999998</v>
      </c>
      <c r="AE213" s="100">
        <v>1721.93</v>
      </c>
      <c r="AF213" s="22">
        <f t="shared" si="70"/>
        <v>104.82</v>
      </c>
      <c r="AG213" s="57">
        <f t="shared" si="71"/>
        <v>0</v>
      </c>
      <c r="AH213" s="14">
        <f t="shared" si="53"/>
        <v>20.103200000000001</v>
      </c>
      <c r="AI213" s="14">
        <f t="shared" si="54"/>
        <v>20.103200000000001</v>
      </c>
      <c r="AJ213" s="17"/>
      <c r="AK213" s="7">
        <f t="shared" si="55"/>
        <v>22.2</v>
      </c>
      <c r="AL213" s="7">
        <f t="shared" si="56"/>
        <v>0</v>
      </c>
      <c r="AM213" s="14">
        <f t="shared" si="57"/>
        <v>20.907328</v>
      </c>
      <c r="AN213" s="14">
        <f t="shared" si="58"/>
        <v>20.907328</v>
      </c>
      <c r="AO213" s="17"/>
      <c r="AP213" s="7">
        <f t="shared" si="59"/>
        <v>104</v>
      </c>
      <c r="AQ213" s="7">
        <f t="shared" si="60"/>
        <v>0</v>
      </c>
      <c r="AR213" s="14">
        <f t="shared" si="61"/>
        <v>21.74362112</v>
      </c>
      <c r="AS213" s="14">
        <f t="shared" si="50"/>
        <v>21.74362112</v>
      </c>
      <c r="AT213" s="17"/>
      <c r="AU213" s="7">
        <f t="shared" si="62"/>
        <v>104</v>
      </c>
      <c r="AV213" s="7">
        <f t="shared" si="63"/>
        <v>0</v>
      </c>
      <c r="AW213" s="14">
        <f t="shared" si="64"/>
        <v>22.6133659648</v>
      </c>
      <c r="AX213" s="14">
        <f t="shared" si="51"/>
        <v>22.6133659648</v>
      </c>
      <c r="AY213" s="17"/>
      <c r="AZ213" s="7">
        <f t="shared" si="65"/>
        <v>104</v>
      </c>
    </row>
    <row r="214" spans="2:52" ht="42.75" customHeight="1">
      <c r="B214" s="178"/>
      <c r="C214" s="14" t="s">
        <v>344</v>
      </c>
      <c r="D214" s="160"/>
      <c r="E214" s="77">
        <v>44183</v>
      </c>
      <c r="F214" s="160"/>
      <c r="G214" s="64" t="s">
        <v>0</v>
      </c>
      <c r="H214" s="163"/>
      <c r="I214" s="18" t="s">
        <v>77</v>
      </c>
      <c r="J214" s="12">
        <v>19.77</v>
      </c>
      <c r="K214" s="12">
        <v>1781.25</v>
      </c>
      <c r="L214" s="12">
        <v>102.088192824614</v>
      </c>
      <c r="M214" s="47">
        <v>100.7</v>
      </c>
      <c r="N214" s="64">
        <v>21.28</v>
      </c>
      <c r="O214" s="64">
        <v>1961.32</v>
      </c>
      <c r="P214" s="97">
        <v>102.73099999999999</v>
      </c>
      <c r="Q214" s="97">
        <v>4.1000000000000002E-2</v>
      </c>
      <c r="R214" s="64"/>
      <c r="S214" s="64"/>
      <c r="T214" s="47">
        <v>103.55</v>
      </c>
      <c r="U214" s="47">
        <f>U213*1.2</f>
        <v>22.22</v>
      </c>
      <c r="V214" s="47">
        <f>V213*1.2</f>
        <v>2008.12</v>
      </c>
      <c r="W214" s="47">
        <f t="shared" si="66"/>
        <v>102.83</v>
      </c>
      <c r="X214" s="15"/>
      <c r="Y214" s="100">
        <v>103.55</v>
      </c>
      <c r="Z214" s="100">
        <v>22.22</v>
      </c>
      <c r="AA214" s="100">
        <v>2008.12</v>
      </c>
      <c r="AB214" s="100"/>
      <c r="AC214" s="22">
        <f>AC213*1.2</f>
        <v>108.54</v>
      </c>
      <c r="AD214" s="22">
        <f>AD213*1.2</f>
        <v>23.2</v>
      </c>
      <c r="AE214" s="22">
        <f>AE213*1.2</f>
        <v>2066.3200000000002</v>
      </c>
      <c r="AF214" s="22">
        <f t="shared" si="70"/>
        <v>104.82</v>
      </c>
      <c r="AG214" s="57">
        <f t="shared" si="71"/>
        <v>0</v>
      </c>
      <c r="AH214" s="14">
        <f t="shared" si="53"/>
        <v>24.128</v>
      </c>
      <c r="AI214" s="14">
        <f t="shared" si="54"/>
        <v>24.128</v>
      </c>
      <c r="AJ214" s="17"/>
      <c r="AK214" s="7">
        <f t="shared" si="55"/>
        <v>22.2</v>
      </c>
      <c r="AL214" s="7">
        <f t="shared" si="56"/>
        <v>0</v>
      </c>
      <c r="AM214" s="14">
        <f t="shared" si="57"/>
        <v>25.093119999999999</v>
      </c>
      <c r="AN214" s="14">
        <f t="shared" si="58"/>
        <v>25.093119999999999</v>
      </c>
      <c r="AO214" s="17"/>
      <c r="AP214" s="7">
        <f t="shared" si="59"/>
        <v>104</v>
      </c>
      <c r="AQ214" s="7">
        <f t="shared" si="60"/>
        <v>0</v>
      </c>
      <c r="AR214" s="14">
        <f t="shared" si="61"/>
        <v>26.0968448</v>
      </c>
      <c r="AS214" s="14">
        <f t="shared" si="50"/>
        <v>26.0968448</v>
      </c>
      <c r="AT214" s="17"/>
      <c r="AU214" s="7">
        <f t="shared" si="62"/>
        <v>104</v>
      </c>
      <c r="AV214" s="7">
        <f t="shared" si="63"/>
        <v>0</v>
      </c>
      <c r="AW214" s="14">
        <f t="shared" si="64"/>
        <v>27.140718591999999</v>
      </c>
      <c r="AX214" s="14">
        <f t="shared" si="51"/>
        <v>27.140718591999999</v>
      </c>
      <c r="AY214" s="17"/>
      <c r="AZ214" s="7">
        <f t="shared" si="65"/>
        <v>104</v>
      </c>
    </row>
    <row r="215" spans="2:52" ht="56.25" customHeight="1">
      <c r="B215" s="178" t="s">
        <v>100</v>
      </c>
      <c r="C215" s="14" t="s">
        <v>343</v>
      </c>
      <c r="D215" s="139">
        <v>122</v>
      </c>
      <c r="E215" s="77">
        <v>44186</v>
      </c>
      <c r="F215" s="139" t="s">
        <v>376</v>
      </c>
      <c r="G215" s="78" t="s">
        <v>73</v>
      </c>
      <c r="H215" s="163" t="s">
        <v>210</v>
      </c>
      <c r="I215" s="18" t="s">
        <v>38</v>
      </c>
      <c r="J215" s="12">
        <v>17.739999999999998</v>
      </c>
      <c r="K215" s="12">
        <v>2073.5500000000002</v>
      </c>
      <c r="L215" s="12">
        <v>108.240334794739</v>
      </c>
      <c r="M215" s="47">
        <v>138.66</v>
      </c>
      <c r="N215" s="64">
        <v>21.65</v>
      </c>
      <c r="O215" s="64">
        <v>2671.58</v>
      </c>
      <c r="P215" s="97">
        <v>102.68899999999999</v>
      </c>
      <c r="Q215" s="97">
        <v>4.3999999999999997E-2</v>
      </c>
      <c r="R215" s="64"/>
      <c r="S215" s="64"/>
      <c r="T215" s="47">
        <v>143.63999999999999</v>
      </c>
      <c r="U215" s="47">
        <v>22.53</v>
      </c>
      <c r="V215" s="47">
        <v>2765.08</v>
      </c>
      <c r="W215" s="47">
        <f t="shared" si="66"/>
        <v>103.59</v>
      </c>
      <c r="X215" s="15">
        <f t="shared" si="75"/>
        <v>4.3799999999999999E-2</v>
      </c>
      <c r="Y215" s="100">
        <v>143.63999999999999</v>
      </c>
      <c r="Z215" s="100">
        <v>22.53</v>
      </c>
      <c r="AA215" s="100">
        <v>2765.08</v>
      </c>
      <c r="AB215" s="15">
        <f>(AC215-AD215)/AE215</f>
        <v>4.5100000000000001E-2</v>
      </c>
      <c r="AC215" s="22">
        <v>150.58000000000001</v>
      </c>
      <c r="AD215" s="100">
        <v>23.13</v>
      </c>
      <c r="AE215" s="100">
        <v>2825.84</v>
      </c>
      <c r="AF215" s="22">
        <f t="shared" si="70"/>
        <v>104.83</v>
      </c>
      <c r="AG215" s="57">
        <f t="shared" si="71"/>
        <v>0</v>
      </c>
      <c r="AH215" s="14">
        <f t="shared" si="53"/>
        <v>24.055199999999999</v>
      </c>
      <c r="AI215" s="14">
        <f t="shared" si="54"/>
        <v>24.055199999999999</v>
      </c>
      <c r="AJ215" s="17"/>
      <c r="AK215" s="7">
        <f t="shared" si="55"/>
        <v>16</v>
      </c>
      <c r="AL215" s="7">
        <f t="shared" si="56"/>
        <v>0</v>
      </c>
      <c r="AM215" s="14">
        <f t="shared" si="57"/>
        <v>25.017408</v>
      </c>
      <c r="AN215" s="14">
        <f t="shared" si="58"/>
        <v>25.017408</v>
      </c>
      <c r="AO215" s="17"/>
      <c r="AP215" s="7">
        <f t="shared" si="59"/>
        <v>104</v>
      </c>
      <c r="AQ215" s="7">
        <f t="shared" si="60"/>
        <v>0</v>
      </c>
      <c r="AR215" s="14">
        <f t="shared" si="61"/>
        <v>26.018104319999999</v>
      </c>
      <c r="AS215" s="14">
        <f t="shared" si="50"/>
        <v>26.018104319999999</v>
      </c>
      <c r="AT215" s="17"/>
      <c r="AU215" s="7">
        <f t="shared" si="62"/>
        <v>104</v>
      </c>
      <c r="AV215" s="7">
        <f t="shared" si="63"/>
        <v>0</v>
      </c>
      <c r="AW215" s="14">
        <f t="shared" si="64"/>
        <v>27.0588284928</v>
      </c>
      <c r="AX215" s="14">
        <f t="shared" si="51"/>
        <v>27.0588284928</v>
      </c>
      <c r="AY215" s="17"/>
      <c r="AZ215" s="7">
        <f t="shared" si="65"/>
        <v>104</v>
      </c>
    </row>
    <row r="216" spans="2:52" ht="44.25" customHeight="1">
      <c r="B216" s="178"/>
      <c r="C216" s="14" t="s">
        <v>343</v>
      </c>
      <c r="D216" s="140"/>
      <c r="E216" s="77">
        <v>44186</v>
      </c>
      <c r="F216" s="140"/>
      <c r="G216" s="78" t="s">
        <v>73</v>
      </c>
      <c r="H216" s="163"/>
      <c r="I216" s="18" t="s">
        <v>77</v>
      </c>
      <c r="J216" s="12">
        <v>20.93</v>
      </c>
      <c r="K216" s="12">
        <v>2446.79</v>
      </c>
      <c r="L216" s="12">
        <v>108.241851038676</v>
      </c>
      <c r="M216" s="47">
        <v>138.66</v>
      </c>
      <c r="N216" s="64">
        <v>21.65</v>
      </c>
      <c r="O216" s="64">
        <v>2671.58</v>
      </c>
      <c r="P216" s="97">
        <v>102.691</v>
      </c>
      <c r="Q216" s="97">
        <v>4.3999999999999997E-2</v>
      </c>
      <c r="R216" s="64"/>
      <c r="S216" s="64"/>
      <c r="T216" s="47">
        <v>143.63999999999999</v>
      </c>
      <c r="U216" s="47">
        <v>22.53</v>
      </c>
      <c r="V216" s="47">
        <v>2765.08</v>
      </c>
      <c r="W216" s="47">
        <f t="shared" si="66"/>
        <v>103.59</v>
      </c>
      <c r="X216" s="15">
        <f t="shared" si="75"/>
        <v>4.3799999999999999E-2</v>
      </c>
      <c r="Y216" s="100">
        <v>143.63999999999999</v>
      </c>
      <c r="Z216" s="100">
        <v>22.53</v>
      </c>
      <c r="AA216" s="100">
        <v>2765.08</v>
      </c>
      <c r="AB216" s="15">
        <f t="shared" ref="AB216" si="76">(AC216-AD216)/AE216</f>
        <v>4.5100000000000001E-2</v>
      </c>
      <c r="AC216" s="22">
        <v>150.58000000000001</v>
      </c>
      <c r="AD216" s="100">
        <v>23.13</v>
      </c>
      <c r="AE216" s="100">
        <v>2825.84</v>
      </c>
      <c r="AF216" s="22">
        <f t="shared" si="70"/>
        <v>104.83</v>
      </c>
      <c r="AG216" s="57">
        <f t="shared" si="71"/>
        <v>0</v>
      </c>
      <c r="AH216" s="14">
        <f t="shared" si="53"/>
        <v>24.055199999999999</v>
      </c>
      <c r="AI216" s="14">
        <f t="shared" si="54"/>
        <v>24.055199999999999</v>
      </c>
      <c r="AJ216" s="17"/>
      <c r="AK216" s="7">
        <f t="shared" si="55"/>
        <v>16</v>
      </c>
      <c r="AL216" s="7">
        <f t="shared" si="56"/>
        <v>0</v>
      </c>
      <c r="AM216" s="14">
        <f t="shared" si="57"/>
        <v>25.017408</v>
      </c>
      <c r="AN216" s="14">
        <f t="shared" si="58"/>
        <v>25.017408</v>
      </c>
      <c r="AO216" s="17"/>
      <c r="AP216" s="7">
        <f t="shared" si="59"/>
        <v>104</v>
      </c>
      <c r="AQ216" s="7">
        <f t="shared" si="60"/>
        <v>0</v>
      </c>
      <c r="AR216" s="14">
        <f t="shared" si="61"/>
        <v>26.018104319999999</v>
      </c>
      <c r="AS216" s="14">
        <f t="shared" si="50"/>
        <v>26.018104319999999</v>
      </c>
      <c r="AT216" s="17"/>
      <c r="AU216" s="7">
        <f t="shared" si="62"/>
        <v>104</v>
      </c>
      <c r="AV216" s="7">
        <f t="shared" si="63"/>
        <v>0</v>
      </c>
      <c r="AW216" s="14">
        <f t="shared" si="64"/>
        <v>27.0588284928</v>
      </c>
      <c r="AX216" s="14">
        <f t="shared" si="51"/>
        <v>27.0588284928</v>
      </c>
      <c r="AY216" s="17"/>
      <c r="AZ216" s="7">
        <f t="shared" si="65"/>
        <v>104</v>
      </c>
    </row>
    <row r="217" spans="2:52" s="26" customFormat="1" ht="20.25" customHeight="1">
      <c r="B217" s="184" t="s">
        <v>101</v>
      </c>
      <c r="C217" s="54" t="s">
        <v>31</v>
      </c>
      <c r="D217" s="162">
        <v>123</v>
      </c>
      <c r="E217" s="77">
        <v>44183</v>
      </c>
      <c r="F217" s="160" t="s">
        <v>391</v>
      </c>
      <c r="G217" s="78" t="s">
        <v>102</v>
      </c>
      <c r="H217" s="163" t="s">
        <v>103</v>
      </c>
      <c r="I217" s="18" t="s">
        <v>38</v>
      </c>
      <c r="J217" s="12">
        <v>28.58</v>
      </c>
      <c r="K217" s="12">
        <v>2080.88</v>
      </c>
      <c r="L217" s="12">
        <v>111.50039588281901</v>
      </c>
      <c r="M217" s="47">
        <v>124.63</v>
      </c>
      <c r="N217" s="64">
        <v>29.92</v>
      </c>
      <c r="O217" s="64">
        <v>2334.9899999999998</v>
      </c>
      <c r="P217" s="97">
        <v>105.13500000000001</v>
      </c>
      <c r="Q217" s="97">
        <v>4.1000000000000002E-2</v>
      </c>
      <c r="R217" s="64"/>
      <c r="S217" s="64"/>
      <c r="T217" s="47">
        <f>T218/1.2</f>
        <v>127.12</v>
      </c>
      <c r="U217" s="46">
        <v>30.37</v>
      </c>
      <c r="V217" s="46">
        <v>2384.21</v>
      </c>
      <c r="W217" s="47">
        <f>T217/M217*100</f>
        <v>102</v>
      </c>
      <c r="X217" s="15">
        <f>ROUND((Y217-Z217)/AA217,4)</f>
        <v>4.0599999999999997E-2</v>
      </c>
      <c r="Y217" s="100">
        <v>127.12</v>
      </c>
      <c r="Z217" s="100">
        <v>30.37</v>
      </c>
      <c r="AA217" s="100">
        <v>2384.21</v>
      </c>
      <c r="AB217" s="15">
        <f>ROUND((AC217-AD217)/AE217,4)</f>
        <v>4.0500000000000001E-2</v>
      </c>
      <c r="AC217" s="22">
        <v>130.34</v>
      </c>
      <c r="AD217" s="100">
        <v>31.46</v>
      </c>
      <c r="AE217" s="100">
        <v>2438.56</v>
      </c>
      <c r="AF217" s="22">
        <f>AC217/Y217*100</f>
        <v>102.53</v>
      </c>
      <c r="AG217" s="58">
        <f>(ROUND((AC217-AD217)/AE217,4))</f>
        <v>4.0500000000000001E-2</v>
      </c>
      <c r="AH217" s="14">
        <f t="shared" si="53"/>
        <v>32.718400000000003</v>
      </c>
      <c r="AI217" s="14">
        <f t="shared" si="54"/>
        <v>32.718400000000003</v>
      </c>
      <c r="AJ217" s="19"/>
      <c r="AK217" s="7">
        <f t="shared" si="55"/>
        <v>25.1</v>
      </c>
      <c r="AL217" s="7">
        <f t="shared" si="56"/>
        <v>0</v>
      </c>
      <c r="AM217" s="14">
        <f t="shared" si="57"/>
        <v>34.027135999999999</v>
      </c>
      <c r="AN217" s="14">
        <f t="shared" si="58"/>
        <v>34.027135999999999</v>
      </c>
      <c r="AO217" s="19"/>
      <c r="AP217" s="7">
        <f t="shared" si="59"/>
        <v>104</v>
      </c>
      <c r="AQ217" s="7">
        <f t="shared" si="60"/>
        <v>0</v>
      </c>
      <c r="AR217" s="14">
        <f t="shared" si="61"/>
        <v>35.388221440000002</v>
      </c>
      <c r="AS217" s="14">
        <f t="shared" si="50"/>
        <v>35.388221440000002</v>
      </c>
      <c r="AT217" s="19"/>
      <c r="AU217" s="7">
        <f t="shared" si="62"/>
        <v>104</v>
      </c>
      <c r="AV217" s="7">
        <f t="shared" si="63"/>
        <v>0</v>
      </c>
      <c r="AW217" s="14">
        <f t="shared" si="64"/>
        <v>36.803750297599997</v>
      </c>
      <c r="AX217" s="14">
        <f t="shared" si="51"/>
        <v>36.803750297599997</v>
      </c>
      <c r="AY217" s="19"/>
      <c r="AZ217" s="7">
        <f t="shared" si="65"/>
        <v>104</v>
      </c>
    </row>
    <row r="218" spans="2:52" s="26" customFormat="1" ht="20.25" customHeight="1">
      <c r="B218" s="184"/>
      <c r="C218" s="70" t="s">
        <v>31</v>
      </c>
      <c r="D218" s="140"/>
      <c r="E218" s="77">
        <v>44183</v>
      </c>
      <c r="F218" s="160"/>
      <c r="G218" s="78" t="s">
        <v>102</v>
      </c>
      <c r="H218" s="163"/>
      <c r="I218" s="18" t="s">
        <v>77</v>
      </c>
      <c r="J218" s="12">
        <v>28.58</v>
      </c>
      <c r="K218" s="12">
        <v>2455.44</v>
      </c>
      <c r="L218" s="12">
        <v>111.498783863122</v>
      </c>
      <c r="M218" s="47">
        <v>149.56</v>
      </c>
      <c r="N218" s="64">
        <v>29.92</v>
      </c>
      <c r="O218" s="47">
        <f>O217*1.2</f>
        <v>2801.99</v>
      </c>
      <c r="P218" s="97">
        <v>105.134</v>
      </c>
      <c r="Q218" s="97">
        <v>4.2999999999999997E-2</v>
      </c>
      <c r="R218" s="64"/>
      <c r="S218" s="64"/>
      <c r="T218" s="47">
        <f>ROUND((M218-N218)/O218,4)*V218+U218</f>
        <v>152.54</v>
      </c>
      <c r="U218" s="46">
        <f>U217</f>
        <v>30.37</v>
      </c>
      <c r="V218" s="46">
        <f>V217*1.2</f>
        <v>2861.05</v>
      </c>
      <c r="W218" s="47">
        <f>T218/M218*100</f>
        <v>101.99</v>
      </c>
      <c r="X218" s="15">
        <f>ROUND((Y218-Z218)/AA218,4)</f>
        <v>4.2700000000000002E-2</v>
      </c>
      <c r="Y218" s="100">
        <v>152.54</v>
      </c>
      <c r="Z218" s="100">
        <v>30.37</v>
      </c>
      <c r="AA218" s="100">
        <v>2861.05</v>
      </c>
      <c r="AB218" s="15">
        <f t="shared" ref="AB218" si="77">ROUND((AC218-AD218)/AE218,4)</f>
        <v>4.2700000000000002E-2</v>
      </c>
      <c r="AC218" s="22">
        <v>156.41</v>
      </c>
      <c r="AD218" s="100">
        <v>31.46</v>
      </c>
      <c r="AE218" s="22">
        <v>2926.27</v>
      </c>
      <c r="AF218" s="22">
        <f t="shared" ref="AF218:AF220" si="78">AC218/Y218*100</f>
        <v>102.54</v>
      </c>
      <c r="AG218" s="58">
        <f>(ROUND((AC218-AD218)/AE218,4))</f>
        <v>4.2700000000000002E-2</v>
      </c>
      <c r="AH218" s="14">
        <f t="shared" si="53"/>
        <v>32.718400000000003</v>
      </c>
      <c r="AI218" s="14">
        <f t="shared" si="54"/>
        <v>32.718400000000003</v>
      </c>
      <c r="AJ218" s="19"/>
      <c r="AK218" s="7">
        <f t="shared" si="55"/>
        <v>20.9</v>
      </c>
      <c r="AL218" s="7">
        <f t="shared" si="56"/>
        <v>0</v>
      </c>
      <c r="AM218" s="14">
        <f t="shared" si="57"/>
        <v>34.027135999999999</v>
      </c>
      <c r="AN218" s="14">
        <f t="shared" si="58"/>
        <v>34.027135999999999</v>
      </c>
      <c r="AO218" s="19"/>
      <c r="AP218" s="7">
        <f t="shared" si="59"/>
        <v>104</v>
      </c>
      <c r="AQ218" s="7">
        <f t="shared" si="60"/>
        <v>0</v>
      </c>
      <c r="AR218" s="14">
        <f t="shared" si="61"/>
        <v>35.388221440000002</v>
      </c>
      <c r="AS218" s="14">
        <f t="shared" si="50"/>
        <v>35.388221440000002</v>
      </c>
      <c r="AT218" s="19"/>
      <c r="AU218" s="7">
        <f t="shared" si="62"/>
        <v>104</v>
      </c>
      <c r="AV218" s="7">
        <f t="shared" si="63"/>
        <v>0</v>
      </c>
      <c r="AW218" s="14">
        <f t="shared" si="64"/>
        <v>36.803750297599997</v>
      </c>
      <c r="AX218" s="14">
        <f t="shared" si="51"/>
        <v>36.803750297599997</v>
      </c>
      <c r="AY218" s="19"/>
      <c r="AZ218" s="7">
        <f t="shared" si="65"/>
        <v>104</v>
      </c>
    </row>
    <row r="219" spans="2:52" ht="20.25" customHeight="1">
      <c r="B219" s="178" t="s">
        <v>104</v>
      </c>
      <c r="C219" s="14" t="s">
        <v>343</v>
      </c>
      <c r="D219" s="139">
        <v>124</v>
      </c>
      <c r="E219" s="77">
        <v>44183</v>
      </c>
      <c r="F219" s="139" t="s">
        <v>377</v>
      </c>
      <c r="G219" s="78" t="s">
        <v>105</v>
      </c>
      <c r="H219" s="163" t="s">
        <v>196</v>
      </c>
      <c r="I219" s="129" t="s">
        <v>32</v>
      </c>
      <c r="J219" s="12" t="s">
        <v>106</v>
      </c>
      <c r="K219" s="12" t="s">
        <v>107</v>
      </c>
      <c r="L219" s="12">
        <v>108.728710462287</v>
      </c>
      <c r="M219" s="47">
        <v>155.69</v>
      </c>
      <c r="N219" s="64">
        <v>17.55</v>
      </c>
      <c r="O219" s="64">
        <v>2037.51</v>
      </c>
      <c r="P219" s="97">
        <v>103.923</v>
      </c>
      <c r="Q219" s="97">
        <v>6.8000000000000005E-2</v>
      </c>
      <c r="R219" s="64"/>
      <c r="S219" s="64"/>
      <c r="T219" s="47">
        <v>160.26</v>
      </c>
      <c r="U219" s="47">
        <v>18.18</v>
      </c>
      <c r="V219" s="47">
        <v>2095.62</v>
      </c>
      <c r="W219" s="47">
        <f t="shared" si="66"/>
        <v>102.94</v>
      </c>
      <c r="X219" s="15">
        <f t="shared" ref="X219:X220" si="79">(T219-U219)/V219</f>
        <v>6.7799999999999999E-2</v>
      </c>
      <c r="Y219" s="100">
        <v>160.26</v>
      </c>
      <c r="Z219" s="100">
        <v>18.18</v>
      </c>
      <c r="AA219" s="100">
        <v>2095.62</v>
      </c>
      <c r="AB219" s="15">
        <f t="shared" ref="AB219:AB220" si="80">(AC219-AD219)/AE219</f>
        <v>6.7799999999999999E-2</v>
      </c>
      <c r="AC219" s="22">
        <v>165.34</v>
      </c>
      <c r="AD219" s="100">
        <v>19.149999999999999</v>
      </c>
      <c r="AE219" s="100">
        <v>2156.19</v>
      </c>
      <c r="AF219" s="22">
        <f t="shared" si="78"/>
        <v>103.17</v>
      </c>
      <c r="AG219" s="57">
        <f t="shared" si="71"/>
        <v>0.1</v>
      </c>
      <c r="AH219" s="14">
        <f t="shared" si="53"/>
        <v>19.916</v>
      </c>
      <c r="AI219" s="14">
        <f t="shared" si="54"/>
        <v>19.916</v>
      </c>
      <c r="AJ219" s="17"/>
      <c r="AK219" s="7">
        <f t="shared" si="55"/>
        <v>12</v>
      </c>
      <c r="AL219" s="7">
        <f t="shared" si="56"/>
        <v>0.1</v>
      </c>
      <c r="AM219" s="14">
        <f t="shared" si="57"/>
        <v>20.71264</v>
      </c>
      <c r="AN219" s="14">
        <f t="shared" si="58"/>
        <v>20.71264</v>
      </c>
      <c r="AO219" s="17"/>
      <c r="AP219" s="7">
        <f t="shared" si="59"/>
        <v>104</v>
      </c>
      <c r="AQ219" s="7">
        <f t="shared" si="60"/>
        <v>0.1</v>
      </c>
      <c r="AR219" s="14">
        <f t="shared" si="61"/>
        <v>21.5411456</v>
      </c>
      <c r="AS219" s="14">
        <f t="shared" si="50"/>
        <v>21.5411456</v>
      </c>
      <c r="AT219" s="17"/>
      <c r="AU219" s="7">
        <f t="shared" si="62"/>
        <v>104</v>
      </c>
      <c r="AV219" s="7">
        <f t="shared" si="63"/>
        <v>0.1</v>
      </c>
      <c r="AW219" s="14">
        <f t="shared" si="64"/>
        <v>22.402791424</v>
      </c>
      <c r="AX219" s="14">
        <f t="shared" si="51"/>
        <v>22.402791424</v>
      </c>
      <c r="AY219" s="17"/>
      <c r="AZ219" s="7">
        <f t="shared" si="65"/>
        <v>104</v>
      </c>
    </row>
    <row r="220" spans="2:52" ht="20.25" customHeight="1">
      <c r="B220" s="178"/>
      <c r="C220" s="14" t="s">
        <v>343</v>
      </c>
      <c r="D220" s="140"/>
      <c r="E220" s="77">
        <v>44183</v>
      </c>
      <c r="F220" s="140"/>
      <c r="G220" s="78" t="s">
        <v>105</v>
      </c>
      <c r="H220" s="163"/>
      <c r="I220" s="129" t="s">
        <v>120</v>
      </c>
      <c r="J220" s="12" t="s">
        <v>106</v>
      </c>
      <c r="K220" s="12" t="s">
        <v>107</v>
      </c>
      <c r="L220" s="12">
        <v>108.728710462287</v>
      </c>
      <c r="M220" s="47">
        <v>155.69</v>
      </c>
      <c r="N220" s="64">
        <v>17.55</v>
      </c>
      <c r="O220" s="64">
        <v>2037.51</v>
      </c>
      <c r="P220" s="97">
        <v>103.923</v>
      </c>
      <c r="Q220" s="97">
        <v>6.8000000000000005E-2</v>
      </c>
      <c r="R220" s="64"/>
      <c r="S220" s="64"/>
      <c r="T220" s="47">
        <v>160.26</v>
      </c>
      <c r="U220" s="47">
        <v>18.18</v>
      </c>
      <c r="V220" s="47">
        <v>2095.62</v>
      </c>
      <c r="W220" s="47">
        <f t="shared" si="66"/>
        <v>102.94</v>
      </c>
      <c r="X220" s="15">
        <f t="shared" si="79"/>
        <v>6.7799999999999999E-2</v>
      </c>
      <c r="Y220" s="100">
        <v>160.26</v>
      </c>
      <c r="Z220" s="100">
        <v>18.18</v>
      </c>
      <c r="AA220" s="100">
        <v>2095.62</v>
      </c>
      <c r="AB220" s="15">
        <f t="shared" si="80"/>
        <v>6.7799999999999999E-2</v>
      </c>
      <c r="AC220" s="22">
        <v>165.34</v>
      </c>
      <c r="AD220" s="100">
        <v>19.149999999999999</v>
      </c>
      <c r="AE220" s="100">
        <v>2156.19</v>
      </c>
      <c r="AF220" s="22">
        <f t="shared" si="78"/>
        <v>103.17</v>
      </c>
      <c r="AG220" s="57">
        <f t="shared" si="71"/>
        <v>0.1</v>
      </c>
      <c r="AH220" s="14">
        <f t="shared" si="53"/>
        <v>19.916</v>
      </c>
      <c r="AI220" s="14">
        <f t="shared" si="54"/>
        <v>19.916</v>
      </c>
      <c r="AJ220" s="17"/>
      <c r="AK220" s="7">
        <f t="shared" si="55"/>
        <v>12</v>
      </c>
      <c r="AL220" s="7">
        <f t="shared" si="56"/>
        <v>0.1</v>
      </c>
      <c r="AM220" s="14">
        <f t="shared" si="57"/>
        <v>20.71264</v>
      </c>
      <c r="AN220" s="14">
        <f t="shared" si="58"/>
        <v>20.71264</v>
      </c>
      <c r="AO220" s="17"/>
      <c r="AP220" s="7">
        <f t="shared" si="59"/>
        <v>104</v>
      </c>
      <c r="AQ220" s="7">
        <f t="shared" si="60"/>
        <v>0.1</v>
      </c>
      <c r="AR220" s="14">
        <f t="shared" si="61"/>
        <v>21.5411456</v>
      </c>
      <c r="AS220" s="14">
        <f t="shared" si="50"/>
        <v>21.5411456</v>
      </c>
      <c r="AT220" s="17"/>
      <c r="AU220" s="7">
        <f t="shared" si="62"/>
        <v>104</v>
      </c>
      <c r="AV220" s="7">
        <f t="shared" si="63"/>
        <v>0.1</v>
      </c>
      <c r="AW220" s="14">
        <f t="shared" si="64"/>
        <v>22.402791424</v>
      </c>
      <c r="AX220" s="14">
        <f t="shared" si="51"/>
        <v>22.402791424</v>
      </c>
      <c r="AY220" s="17"/>
      <c r="AZ220" s="7">
        <f t="shared" si="65"/>
        <v>104</v>
      </c>
    </row>
    <row r="221" spans="2:52" ht="20.25" customHeight="1">
      <c r="B221" s="178" t="s">
        <v>108</v>
      </c>
      <c r="C221" s="14" t="s">
        <v>344</v>
      </c>
      <c r="D221" s="139">
        <v>125</v>
      </c>
      <c r="E221" s="77">
        <v>44183</v>
      </c>
      <c r="F221" s="139" t="s">
        <v>348</v>
      </c>
      <c r="G221" s="64" t="s">
        <v>0</v>
      </c>
      <c r="H221" s="163" t="s">
        <v>109</v>
      </c>
      <c r="I221" s="18" t="s">
        <v>38</v>
      </c>
      <c r="J221" s="12">
        <v>17.73</v>
      </c>
      <c r="K221" s="12">
        <v>1462.72</v>
      </c>
      <c r="L221" s="12">
        <v>105.509756861108</v>
      </c>
      <c r="M221" s="47">
        <v>130.97999999999999</v>
      </c>
      <c r="N221" s="64">
        <v>21.71</v>
      </c>
      <c r="O221" s="47">
        <v>1917</v>
      </c>
      <c r="P221" s="97">
        <v>103.03100000000001</v>
      </c>
      <c r="Q221" s="97">
        <v>5.7000000000000002E-2</v>
      </c>
      <c r="R221" s="64"/>
      <c r="S221" s="64"/>
      <c r="T221" s="47">
        <v>135.01</v>
      </c>
      <c r="U221" s="47">
        <v>22.33</v>
      </c>
      <c r="V221" s="47">
        <v>1976.88</v>
      </c>
      <c r="W221" s="47">
        <f t="shared" si="66"/>
        <v>103.08</v>
      </c>
      <c r="X221" s="15">
        <f t="shared" ref="X221:X223" si="81">(T221-U221)/V221</f>
        <v>5.7000000000000002E-2</v>
      </c>
      <c r="Y221" s="100">
        <v>135.01</v>
      </c>
      <c r="Z221" s="100">
        <v>22.33</v>
      </c>
      <c r="AA221" s="100">
        <v>1976.88</v>
      </c>
      <c r="AB221" s="15">
        <v>5.8599999999999999E-2</v>
      </c>
      <c r="AC221" s="22">
        <f>(AB221*AE221)+AD221</f>
        <v>141.58000000000001</v>
      </c>
      <c r="AD221" s="100">
        <v>22.87</v>
      </c>
      <c r="AE221" s="100">
        <v>2025.73</v>
      </c>
      <c r="AF221" s="22">
        <f t="shared" si="70"/>
        <v>104.87</v>
      </c>
      <c r="AG221" s="57">
        <f t="shared" si="71"/>
        <v>0.1</v>
      </c>
      <c r="AH221" s="14">
        <f t="shared" si="53"/>
        <v>23.784800000000001</v>
      </c>
      <c r="AI221" s="14">
        <f t="shared" si="54"/>
        <v>23.784800000000001</v>
      </c>
      <c r="AJ221" s="17"/>
      <c r="AK221" s="7">
        <f t="shared" si="55"/>
        <v>16.8</v>
      </c>
      <c r="AL221" s="7">
        <f t="shared" si="56"/>
        <v>0.1</v>
      </c>
      <c r="AM221" s="14">
        <f t="shared" si="57"/>
        <v>24.736191999999999</v>
      </c>
      <c r="AN221" s="14">
        <f t="shared" si="58"/>
        <v>24.736191999999999</v>
      </c>
      <c r="AO221" s="17"/>
      <c r="AP221" s="7">
        <f t="shared" si="59"/>
        <v>104</v>
      </c>
      <c r="AQ221" s="7">
        <f t="shared" si="60"/>
        <v>0.1</v>
      </c>
      <c r="AR221" s="14">
        <f t="shared" si="61"/>
        <v>25.72563968</v>
      </c>
      <c r="AS221" s="14">
        <f t="shared" si="50"/>
        <v>25.72563968</v>
      </c>
      <c r="AT221" s="17"/>
      <c r="AU221" s="7">
        <f t="shared" si="62"/>
        <v>104</v>
      </c>
      <c r="AV221" s="7">
        <f t="shared" si="63"/>
        <v>0.1</v>
      </c>
      <c r="AW221" s="14">
        <f t="shared" si="64"/>
        <v>26.7546652672</v>
      </c>
      <c r="AX221" s="14">
        <f t="shared" si="51"/>
        <v>26.7546652672</v>
      </c>
      <c r="AY221" s="17"/>
      <c r="AZ221" s="7">
        <f t="shared" si="65"/>
        <v>104</v>
      </c>
    </row>
    <row r="222" spans="2:52" ht="20.25" customHeight="1">
      <c r="B222" s="178"/>
      <c r="C222" s="14" t="s">
        <v>344</v>
      </c>
      <c r="D222" s="140"/>
      <c r="E222" s="77">
        <v>44183</v>
      </c>
      <c r="F222" s="140"/>
      <c r="G222" s="64" t="s">
        <v>0</v>
      </c>
      <c r="H222" s="163"/>
      <c r="I222" s="18" t="s">
        <v>77</v>
      </c>
      <c r="J222" s="12">
        <v>20.92</v>
      </c>
      <c r="K222" s="12">
        <v>1726.01</v>
      </c>
      <c r="L222" s="12">
        <v>105.50937389458799</v>
      </c>
      <c r="M222" s="47">
        <v>130.97999999999999</v>
      </c>
      <c r="N222" s="47">
        <v>21.71</v>
      </c>
      <c r="O222" s="47">
        <v>1917</v>
      </c>
      <c r="P222" s="97">
        <v>103.026</v>
      </c>
      <c r="Q222" s="97">
        <v>5.7000000000000002E-2</v>
      </c>
      <c r="R222" s="64"/>
      <c r="S222" s="64"/>
      <c r="T222" s="47">
        <f>T221</f>
        <v>135.01</v>
      </c>
      <c r="U222" s="47">
        <v>22.33</v>
      </c>
      <c r="V222" s="47">
        <f>V221</f>
        <v>1976.88</v>
      </c>
      <c r="W222" s="47">
        <f t="shared" si="66"/>
        <v>103.08</v>
      </c>
      <c r="X222" s="15">
        <f t="shared" si="81"/>
        <v>5.7000000000000002E-2</v>
      </c>
      <c r="Y222" s="100">
        <v>135.01</v>
      </c>
      <c r="Z222" s="100">
        <v>22.33</v>
      </c>
      <c r="AA222" s="100">
        <v>1976.88</v>
      </c>
      <c r="AB222" s="100"/>
      <c r="AC222" s="22">
        <f>AC221</f>
        <v>141.58000000000001</v>
      </c>
      <c r="AD222" s="100">
        <v>22.87</v>
      </c>
      <c r="AE222" s="100">
        <v>2025.73</v>
      </c>
      <c r="AF222" s="22">
        <f t="shared" si="70"/>
        <v>104.87</v>
      </c>
      <c r="AG222" s="57">
        <f t="shared" si="71"/>
        <v>0</v>
      </c>
      <c r="AH222" s="14">
        <f t="shared" si="53"/>
        <v>23.784800000000001</v>
      </c>
      <c r="AI222" s="14">
        <f t="shared" si="54"/>
        <v>23.784800000000001</v>
      </c>
      <c r="AJ222" s="17"/>
      <c r="AK222" s="7">
        <f t="shared" si="55"/>
        <v>16.8</v>
      </c>
      <c r="AL222" s="7">
        <f t="shared" si="56"/>
        <v>0</v>
      </c>
      <c r="AM222" s="14">
        <f t="shared" si="57"/>
        <v>24.736191999999999</v>
      </c>
      <c r="AN222" s="14">
        <f t="shared" si="58"/>
        <v>24.736191999999999</v>
      </c>
      <c r="AO222" s="17"/>
      <c r="AP222" s="7">
        <f t="shared" si="59"/>
        <v>104</v>
      </c>
      <c r="AQ222" s="7">
        <f t="shared" si="60"/>
        <v>0</v>
      </c>
      <c r="AR222" s="14">
        <f t="shared" si="61"/>
        <v>25.72563968</v>
      </c>
      <c r="AS222" s="14">
        <f t="shared" si="50"/>
        <v>25.72563968</v>
      </c>
      <c r="AT222" s="17"/>
      <c r="AU222" s="7">
        <f t="shared" si="62"/>
        <v>104</v>
      </c>
      <c r="AV222" s="7">
        <f t="shared" si="63"/>
        <v>0</v>
      </c>
      <c r="AW222" s="14">
        <f t="shared" si="64"/>
        <v>26.7546652672</v>
      </c>
      <c r="AX222" s="14">
        <f t="shared" si="51"/>
        <v>26.7546652672</v>
      </c>
      <c r="AY222" s="17"/>
      <c r="AZ222" s="7">
        <f t="shared" si="65"/>
        <v>104</v>
      </c>
    </row>
    <row r="223" spans="2:52" ht="20.25" customHeight="1">
      <c r="B223" s="178" t="s">
        <v>110</v>
      </c>
      <c r="C223" s="14" t="s">
        <v>344</v>
      </c>
      <c r="D223" s="139">
        <v>126</v>
      </c>
      <c r="E223" s="77">
        <v>44183</v>
      </c>
      <c r="F223" s="195" t="s">
        <v>349</v>
      </c>
      <c r="G223" s="78" t="s">
        <v>111</v>
      </c>
      <c r="H223" s="163" t="s">
        <v>112</v>
      </c>
      <c r="I223" s="129" t="s">
        <v>32</v>
      </c>
      <c r="J223" s="12">
        <v>15.24</v>
      </c>
      <c r="K223" s="12">
        <v>1378.47</v>
      </c>
      <c r="L223" s="12">
        <v>108.133178731158</v>
      </c>
      <c r="M223" s="47">
        <v>59.12</v>
      </c>
      <c r="N223" s="64">
        <v>13.93</v>
      </c>
      <c r="O223" s="47">
        <v>1244.9000000000001</v>
      </c>
      <c r="P223" s="97">
        <v>102.732</v>
      </c>
      <c r="Q223" s="97">
        <v>3.5999999999999997E-2</v>
      </c>
      <c r="R223" s="64"/>
      <c r="S223" s="64"/>
      <c r="T223" s="47">
        <v>60.54</v>
      </c>
      <c r="U223" s="47">
        <v>14.39</v>
      </c>
      <c r="V223" s="47">
        <v>1271.31</v>
      </c>
      <c r="W223" s="47">
        <f t="shared" si="66"/>
        <v>102.4</v>
      </c>
      <c r="X223" s="15">
        <f t="shared" si="81"/>
        <v>3.6299999999999999E-2</v>
      </c>
      <c r="Y223" s="100">
        <v>60.54</v>
      </c>
      <c r="Z223" s="100">
        <v>14.39</v>
      </c>
      <c r="AA223" s="100">
        <v>1271.31</v>
      </c>
      <c r="AB223" s="100">
        <v>3.6600000000000001E-2</v>
      </c>
      <c r="AC223" s="22">
        <f>(AB223*AE223)+AD223</f>
        <v>63.46</v>
      </c>
      <c r="AD223" s="22">
        <v>14.6</v>
      </c>
      <c r="AE223" s="100">
        <v>1334.89</v>
      </c>
      <c r="AF223" s="22">
        <f t="shared" si="70"/>
        <v>104.82</v>
      </c>
      <c r="AG223" s="57">
        <f t="shared" si="71"/>
        <v>0</v>
      </c>
      <c r="AH223" s="14">
        <f t="shared" si="53"/>
        <v>15.183999999999999</v>
      </c>
      <c r="AI223" s="14">
        <f t="shared" si="54"/>
        <v>15.183999999999999</v>
      </c>
      <c r="AJ223" s="17"/>
      <c r="AK223" s="7">
        <f t="shared" si="55"/>
        <v>23.9</v>
      </c>
      <c r="AL223" s="7">
        <f t="shared" si="56"/>
        <v>0</v>
      </c>
      <c r="AM223" s="14">
        <f t="shared" si="57"/>
        <v>15.791359999999999</v>
      </c>
      <c r="AN223" s="14">
        <f t="shared" si="58"/>
        <v>15.791359999999999</v>
      </c>
      <c r="AO223" s="17"/>
      <c r="AP223" s="7">
        <f t="shared" si="59"/>
        <v>104</v>
      </c>
      <c r="AQ223" s="7">
        <f t="shared" si="60"/>
        <v>0</v>
      </c>
      <c r="AR223" s="14">
        <f t="shared" si="61"/>
        <v>16.4230144</v>
      </c>
      <c r="AS223" s="14">
        <f t="shared" si="50"/>
        <v>16.4230144</v>
      </c>
      <c r="AT223" s="17"/>
      <c r="AU223" s="7">
        <f t="shared" si="62"/>
        <v>104</v>
      </c>
      <c r="AV223" s="7">
        <f t="shared" si="63"/>
        <v>0</v>
      </c>
      <c r="AW223" s="14">
        <f t="shared" si="64"/>
        <v>17.079934976000001</v>
      </c>
      <c r="AX223" s="14">
        <f t="shared" si="51"/>
        <v>17.079934976000001</v>
      </c>
      <c r="AY223" s="17"/>
      <c r="AZ223" s="7">
        <f t="shared" si="65"/>
        <v>104</v>
      </c>
    </row>
    <row r="224" spans="2:52" ht="20.25" customHeight="1">
      <c r="B224" s="178"/>
      <c r="C224" s="14" t="s">
        <v>344</v>
      </c>
      <c r="D224" s="140"/>
      <c r="E224" s="77">
        <v>44183</v>
      </c>
      <c r="F224" s="195"/>
      <c r="G224" s="78" t="s">
        <v>111</v>
      </c>
      <c r="H224" s="163"/>
      <c r="I224" s="129" t="s">
        <v>120</v>
      </c>
      <c r="J224" s="12">
        <v>15.24</v>
      </c>
      <c r="K224" s="12">
        <v>1378.47</v>
      </c>
      <c r="L224" s="12">
        <v>108.133178731158</v>
      </c>
      <c r="M224" s="47">
        <v>70.94</v>
      </c>
      <c r="N224" s="64">
        <v>16.72</v>
      </c>
      <c r="O224" s="47">
        <v>1493.88</v>
      </c>
      <c r="P224" s="97">
        <v>102.732</v>
      </c>
      <c r="Q224" s="97">
        <v>3.5999999999999997E-2</v>
      </c>
      <c r="R224" s="64"/>
      <c r="S224" s="64"/>
      <c r="T224" s="47">
        <v>72.650000000000006</v>
      </c>
      <c r="U224" s="47">
        <v>17.27</v>
      </c>
      <c r="V224" s="47">
        <f>V223*1.2</f>
        <v>1525.57</v>
      </c>
      <c r="W224" s="47">
        <f t="shared" si="66"/>
        <v>102.41</v>
      </c>
      <c r="X224" s="100"/>
      <c r="Y224" s="100">
        <v>72.650000000000006</v>
      </c>
      <c r="Z224" s="100">
        <v>17.27</v>
      </c>
      <c r="AA224" s="100">
        <v>1525.57</v>
      </c>
      <c r="AB224" s="100"/>
      <c r="AC224" s="22">
        <f>AC223*1.2</f>
        <v>76.150000000000006</v>
      </c>
      <c r="AD224" s="100">
        <f>AD223*1.2</f>
        <v>17.52</v>
      </c>
      <c r="AE224" s="22">
        <f>AE223*1.2</f>
        <v>1601.87</v>
      </c>
      <c r="AF224" s="22">
        <f t="shared" si="70"/>
        <v>104.82</v>
      </c>
      <c r="AG224" s="57">
        <f t="shared" si="71"/>
        <v>0</v>
      </c>
      <c r="AH224" s="14">
        <f t="shared" si="53"/>
        <v>18.220800000000001</v>
      </c>
      <c r="AI224" s="14">
        <f t="shared" si="54"/>
        <v>18.220800000000001</v>
      </c>
      <c r="AJ224" s="17"/>
      <c r="AK224" s="7">
        <f t="shared" si="55"/>
        <v>23.9</v>
      </c>
      <c r="AL224" s="7">
        <f t="shared" si="56"/>
        <v>0</v>
      </c>
      <c r="AM224" s="14">
        <f t="shared" si="57"/>
        <v>18.949632000000001</v>
      </c>
      <c r="AN224" s="14">
        <f t="shared" si="58"/>
        <v>18.949632000000001</v>
      </c>
      <c r="AO224" s="17"/>
      <c r="AP224" s="7">
        <f t="shared" si="59"/>
        <v>104</v>
      </c>
      <c r="AQ224" s="7">
        <f t="shared" si="60"/>
        <v>0</v>
      </c>
      <c r="AR224" s="14">
        <f t="shared" si="61"/>
        <v>19.707617280000001</v>
      </c>
      <c r="AS224" s="14">
        <f t="shared" si="50"/>
        <v>19.707617280000001</v>
      </c>
      <c r="AT224" s="17"/>
      <c r="AU224" s="7">
        <f t="shared" si="62"/>
        <v>104</v>
      </c>
      <c r="AV224" s="7">
        <f t="shared" si="63"/>
        <v>0</v>
      </c>
      <c r="AW224" s="14">
        <f t="shared" si="64"/>
        <v>20.495921971200001</v>
      </c>
      <c r="AX224" s="14">
        <f t="shared" si="51"/>
        <v>20.495921971200001</v>
      </c>
      <c r="AY224" s="17"/>
      <c r="AZ224" s="7">
        <f t="shared" si="65"/>
        <v>104</v>
      </c>
    </row>
    <row r="225" spans="2:53" ht="20.25" customHeight="1">
      <c r="B225" s="178" t="s">
        <v>113</v>
      </c>
      <c r="C225" s="54" t="s">
        <v>31</v>
      </c>
      <c r="D225" s="139">
        <v>127</v>
      </c>
      <c r="E225" s="77">
        <v>44183</v>
      </c>
      <c r="F225" s="195" t="s">
        <v>392</v>
      </c>
      <c r="G225" s="64" t="s">
        <v>0</v>
      </c>
      <c r="H225" s="163" t="s">
        <v>90</v>
      </c>
      <c r="I225" s="129" t="s">
        <v>32</v>
      </c>
      <c r="J225" s="12">
        <v>20.92</v>
      </c>
      <c r="K225" s="12">
        <v>1760.39</v>
      </c>
      <c r="L225" s="12">
        <v>105.168937988872</v>
      </c>
      <c r="M225" s="47">
        <v>141.41</v>
      </c>
      <c r="N225" s="64">
        <v>21.71</v>
      </c>
      <c r="O225" s="64">
        <v>1930.69</v>
      </c>
      <c r="P225" s="97">
        <v>103.343</v>
      </c>
      <c r="Q225" s="97">
        <v>6.2E-2</v>
      </c>
      <c r="R225" s="64"/>
      <c r="S225" s="64"/>
      <c r="T225" s="47">
        <f>V225*0.062+U225</f>
        <v>144.80000000000001</v>
      </c>
      <c r="U225" s="47">
        <v>22.33</v>
      </c>
      <c r="V225" s="47">
        <v>1975.25</v>
      </c>
      <c r="W225" s="47">
        <f t="shared" si="66"/>
        <v>102.4</v>
      </c>
      <c r="X225" s="15">
        <f>ROUND((Y225-Z225)/AA225,4)</f>
        <v>6.2E-2</v>
      </c>
      <c r="Y225" s="100">
        <v>125.79</v>
      </c>
      <c r="Z225" s="100">
        <v>22.33</v>
      </c>
      <c r="AA225" s="100">
        <v>1668.66</v>
      </c>
      <c r="AB225" s="15">
        <f t="shared" ref="AB225:AB226" si="82">ROUND((AC225-AD225)/AE225,4)</f>
        <v>6.2E-2</v>
      </c>
      <c r="AC225" s="100">
        <v>128.65</v>
      </c>
      <c r="AD225" s="100">
        <v>22.87</v>
      </c>
      <c r="AE225" s="100">
        <v>1706.14</v>
      </c>
      <c r="AF225" s="22">
        <f>AC225/Y225*100</f>
        <v>102.27</v>
      </c>
      <c r="AG225" s="58">
        <f>ROUND((AC225-AD225)/AE225,4)</f>
        <v>6.2E-2</v>
      </c>
      <c r="AH225" s="14">
        <f t="shared" si="53"/>
        <v>23.784800000000001</v>
      </c>
      <c r="AI225" s="14">
        <f t="shared" si="54"/>
        <v>23.784800000000001</v>
      </c>
      <c r="AJ225" s="17"/>
      <c r="AK225" s="7">
        <f t="shared" si="55"/>
        <v>18.5</v>
      </c>
      <c r="AL225" s="7">
        <f t="shared" si="56"/>
        <v>0.1</v>
      </c>
      <c r="AM225" s="14">
        <f t="shared" si="57"/>
        <v>24.736191999999999</v>
      </c>
      <c r="AN225" s="14">
        <f t="shared" si="58"/>
        <v>24.736191999999999</v>
      </c>
      <c r="AO225" s="17"/>
      <c r="AP225" s="7">
        <f t="shared" si="59"/>
        <v>104</v>
      </c>
      <c r="AQ225" s="7">
        <f t="shared" si="60"/>
        <v>0.1</v>
      </c>
      <c r="AR225" s="14">
        <f t="shared" si="61"/>
        <v>25.72563968</v>
      </c>
      <c r="AS225" s="14">
        <f t="shared" si="50"/>
        <v>25.72563968</v>
      </c>
      <c r="AT225" s="17"/>
      <c r="AU225" s="7">
        <f t="shared" si="62"/>
        <v>104</v>
      </c>
      <c r="AV225" s="7">
        <f t="shared" si="63"/>
        <v>0.1</v>
      </c>
      <c r="AW225" s="14">
        <f t="shared" si="64"/>
        <v>26.7546652672</v>
      </c>
      <c r="AX225" s="14">
        <f t="shared" si="51"/>
        <v>26.7546652672</v>
      </c>
      <c r="AY225" s="17"/>
      <c r="AZ225" s="7">
        <f t="shared" si="65"/>
        <v>104</v>
      </c>
    </row>
    <row r="226" spans="2:53" ht="20.25" customHeight="1">
      <c r="B226" s="178"/>
      <c r="C226" s="70" t="s">
        <v>31</v>
      </c>
      <c r="D226" s="140"/>
      <c r="E226" s="77">
        <v>44183</v>
      </c>
      <c r="F226" s="195"/>
      <c r="G226" s="64" t="s">
        <v>0</v>
      </c>
      <c r="H226" s="163"/>
      <c r="I226" s="129" t="s">
        <v>120</v>
      </c>
      <c r="J226" s="12">
        <v>20.92</v>
      </c>
      <c r="K226" s="12">
        <v>1760.39</v>
      </c>
      <c r="L226" s="12">
        <v>105.168937988872</v>
      </c>
      <c r="M226" s="47">
        <v>141.41</v>
      </c>
      <c r="N226" s="64">
        <v>21.71</v>
      </c>
      <c r="O226" s="64">
        <v>1930.69</v>
      </c>
      <c r="P226" s="97">
        <v>103.343</v>
      </c>
      <c r="Q226" s="97">
        <v>6.2E-2</v>
      </c>
      <c r="R226" s="64"/>
      <c r="S226" s="64"/>
      <c r="T226" s="47">
        <f>V226*0.062+U226</f>
        <v>144.80000000000001</v>
      </c>
      <c r="U226" s="47">
        <v>22.33</v>
      </c>
      <c r="V226" s="47">
        <v>1975.25</v>
      </c>
      <c r="W226" s="47">
        <f t="shared" si="66"/>
        <v>102.4</v>
      </c>
      <c r="X226" s="15">
        <f>ROUND((Y226-Z226)/AA226,4)</f>
        <v>6.2E-2</v>
      </c>
      <c r="Y226" s="100">
        <v>125.79</v>
      </c>
      <c r="Z226" s="100">
        <v>22.33</v>
      </c>
      <c r="AA226" s="100">
        <v>1668.66</v>
      </c>
      <c r="AB226" s="15">
        <f t="shared" si="82"/>
        <v>6.2E-2</v>
      </c>
      <c r="AC226" s="100">
        <v>128.65</v>
      </c>
      <c r="AD226" s="100">
        <v>22.87</v>
      </c>
      <c r="AE226" s="100">
        <v>1706.14</v>
      </c>
      <c r="AF226" s="22">
        <f>AC226/Y226*100</f>
        <v>102.27</v>
      </c>
      <c r="AG226" s="58">
        <f>ROUND((AC226-AD226)/AE226,4)</f>
        <v>6.2E-2</v>
      </c>
      <c r="AH226" s="14">
        <f t="shared" si="53"/>
        <v>23.784800000000001</v>
      </c>
      <c r="AI226" s="14">
        <f t="shared" si="54"/>
        <v>23.784800000000001</v>
      </c>
      <c r="AJ226" s="17"/>
      <c r="AK226" s="7">
        <f t="shared" si="55"/>
        <v>18.5</v>
      </c>
      <c r="AL226" s="7">
        <f t="shared" si="56"/>
        <v>0.1</v>
      </c>
      <c r="AM226" s="14">
        <f t="shared" si="57"/>
        <v>24.736191999999999</v>
      </c>
      <c r="AN226" s="14">
        <f t="shared" si="58"/>
        <v>24.736191999999999</v>
      </c>
      <c r="AO226" s="17"/>
      <c r="AP226" s="7">
        <f t="shared" si="59"/>
        <v>104</v>
      </c>
      <c r="AQ226" s="7">
        <f t="shared" si="60"/>
        <v>0.1</v>
      </c>
      <c r="AR226" s="14">
        <f t="shared" si="61"/>
        <v>25.72563968</v>
      </c>
      <c r="AS226" s="14">
        <f t="shared" si="50"/>
        <v>25.72563968</v>
      </c>
      <c r="AT226" s="17"/>
      <c r="AU226" s="7">
        <f t="shared" si="62"/>
        <v>104</v>
      </c>
      <c r="AV226" s="7">
        <f t="shared" si="63"/>
        <v>0.1</v>
      </c>
      <c r="AW226" s="14">
        <f t="shared" si="64"/>
        <v>26.7546652672</v>
      </c>
      <c r="AX226" s="14">
        <f t="shared" si="51"/>
        <v>26.7546652672</v>
      </c>
      <c r="AY226" s="17"/>
      <c r="AZ226" s="7">
        <f t="shared" si="65"/>
        <v>104</v>
      </c>
    </row>
    <row r="227" spans="2:53" ht="20.25" customHeight="1">
      <c r="B227" s="178" t="s">
        <v>114</v>
      </c>
      <c r="C227" s="14" t="s">
        <v>344</v>
      </c>
      <c r="D227" s="160">
        <v>128</v>
      </c>
      <c r="E227" s="77">
        <v>44183</v>
      </c>
      <c r="F227" s="195" t="s">
        <v>346</v>
      </c>
      <c r="G227" s="64" t="s">
        <v>0</v>
      </c>
      <c r="H227" s="163" t="s">
        <v>115</v>
      </c>
      <c r="I227" s="18" t="s">
        <v>38</v>
      </c>
      <c r="J227" s="12" t="s">
        <v>116</v>
      </c>
      <c r="K227" s="12">
        <v>2365.88</v>
      </c>
      <c r="L227" s="12">
        <v>109.923146473779</v>
      </c>
      <c r="M227" s="47">
        <v>158.24</v>
      </c>
      <c r="N227" s="64">
        <v>21.28</v>
      </c>
      <c r="O227" s="64">
        <v>2587.65</v>
      </c>
      <c r="P227" s="97">
        <v>103.657</v>
      </c>
      <c r="Q227" s="97">
        <v>5.2999999999999999E-2</v>
      </c>
      <c r="R227" s="64"/>
      <c r="S227" s="64"/>
      <c r="T227" s="47">
        <v>163.78</v>
      </c>
      <c r="U227" s="47">
        <v>21.96</v>
      </c>
      <c r="V227" s="47">
        <v>2679.29</v>
      </c>
      <c r="W227" s="47">
        <f t="shared" si="66"/>
        <v>103.5</v>
      </c>
      <c r="X227" s="15"/>
      <c r="Y227" s="100">
        <v>163.78</v>
      </c>
      <c r="Z227" s="100">
        <v>21.96</v>
      </c>
      <c r="AA227" s="100">
        <v>2679.29</v>
      </c>
      <c r="AB227" s="100"/>
      <c r="AC227" s="22">
        <f>AC228/1.2</f>
        <v>168.69</v>
      </c>
      <c r="AD227" s="100">
        <v>22.8</v>
      </c>
      <c r="AE227" s="100">
        <v>2756.76</v>
      </c>
      <c r="AF227" s="22">
        <f t="shared" si="70"/>
        <v>103</v>
      </c>
      <c r="AG227" s="57">
        <f t="shared" si="71"/>
        <v>0</v>
      </c>
      <c r="AH227" s="14">
        <f t="shared" si="53"/>
        <v>23.712</v>
      </c>
      <c r="AI227" s="14">
        <f t="shared" si="54"/>
        <v>23.712</v>
      </c>
      <c r="AJ227" s="17"/>
      <c r="AK227" s="7">
        <f t="shared" si="55"/>
        <v>14.1</v>
      </c>
      <c r="AL227" s="7">
        <f t="shared" si="56"/>
        <v>0</v>
      </c>
      <c r="AM227" s="14">
        <f t="shared" si="57"/>
        <v>24.66048</v>
      </c>
      <c r="AN227" s="14">
        <f t="shared" si="58"/>
        <v>24.66048</v>
      </c>
      <c r="AO227" s="17"/>
      <c r="AP227" s="7">
        <f t="shared" si="59"/>
        <v>104</v>
      </c>
      <c r="AQ227" s="7">
        <f t="shared" si="60"/>
        <v>0</v>
      </c>
      <c r="AR227" s="14">
        <f t="shared" si="61"/>
        <v>25.6468992</v>
      </c>
      <c r="AS227" s="14">
        <f t="shared" si="50"/>
        <v>25.6468992</v>
      </c>
      <c r="AT227" s="17"/>
      <c r="AU227" s="7">
        <f t="shared" si="62"/>
        <v>104</v>
      </c>
      <c r="AV227" s="7">
        <f t="shared" si="63"/>
        <v>0</v>
      </c>
      <c r="AW227" s="14">
        <f t="shared" si="64"/>
        <v>26.672775168000001</v>
      </c>
      <c r="AX227" s="14">
        <f t="shared" si="51"/>
        <v>26.672775168000001</v>
      </c>
      <c r="AY227" s="17"/>
      <c r="AZ227" s="7">
        <f t="shared" si="65"/>
        <v>104</v>
      </c>
    </row>
    <row r="228" spans="2:53" ht="20.25" customHeight="1">
      <c r="B228" s="178"/>
      <c r="C228" s="14" t="s">
        <v>344</v>
      </c>
      <c r="D228" s="160"/>
      <c r="E228" s="77">
        <v>44183</v>
      </c>
      <c r="F228" s="195"/>
      <c r="G228" s="64" t="s">
        <v>0</v>
      </c>
      <c r="H228" s="163"/>
      <c r="I228" s="18" t="s">
        <v>77</v>
      </c>
      <c r="J228" s="12" t="s">
        <v>116</v>
      </c>
      <c r="K228" s="12">
        <v>2791.74</v>
      </c>
      <c r="L228" s="12">
        <v>109.92273801162099</v>
      </c>
      <c r="M228" s="47">
        <v>189.89</v>
      </c>
      <c r="N228" s="64">
        <v>21.28</v>
      </c>
      <c r="O228" s="47">
        <v>3105.18</v>
      </c>
      <c r="P228" s="97">
        <v>103.657</v>
      </c>
      <c r="Q228" s="97">
        <v>5.3999999999999999E-2</v>
      </c>
      <c r="R228" s="64"/>
      <c r="S228" s="64"/>
      <c r="T228" s="47">
        <v>196.54</v>
      </c>
      <c r="U228" s="47">
        <f>U227</f>
        <v>21.96</v>
      </c>
      <c r="V228" s="47">
        <f>V227*1.2</f>
        <v>3215.15</v>
      </c>
      <c r="W228" s="47">
        <f t="shared" si="66"/>
        <v>103.5</v>
      </c>
      <c r="X228" s="15">
        <f t="shared" ref="X228:X230" si="83">(T228-U228)/V228</f>
        <v>5.4300000000000001E-2</v>
      </c>
      <c r="Y228" s="100">
        <v>196.54</v>
      </c>
      <c r="Z228" s="100">
        <v>21.96</v>
      </c>
      <c r="AA228" s="100">
        <v>3215.15</v>
      </c>
      <c r="AB228" s="15">
        <f>X228</f>
        <v>5.4300000000000001E-2</v>
      </c>
      <c r="AC228" s="22">
        <f>(AB228*AE228)+AD228</f>
        <v>202.43</v>
      </c>
      <c r="AD228" s="100">
        <v>22.8</v>
      </c>
      <c r="AE228" s="100">
        <v>3308.11</v>
      </c>
      <c r="AF228" s="22">
        <f t="shared" si="70"/>
        <v>103</v>
      </c>
      <c r="AG228" s="57">
        <f t="shared" si="71"/>
        <v>0.1</v>
      </c>
      <c r="AH228" s="14">
        <f t="shared" si="53"/>
        <v>23.712</v>
      </c>
      <c r="AI228" s="14">
        <f t="shared" si="54"/>
        <v>23.712</v>
      </c>
      <c r="AJ228" s="17"/>
      <c r="AK228" s="7">
        <f t="shared" si="55"/>
        <v>11.7</v>
      </c>
      <c r="AL228" s="7">
        <f t="shared" si="56"/>
        <v>0.1</v>
      </c>
      <c r="AM228" s="14">
        <f t="shared" si="57"/>
        <v>24.66048</v>
      </c>
      <c r="AN228" s="14">
        <f t="shared" si="58"/>
        <v>24.66048</v>
      </c>
      <c r="AO228" s="17"/>
      <c r="AP228" s="7">
        <f t="shared" si="59"/>
        <v>104</v>
      </c>
      <c r="AQ228" s="7">
        <f t="shared" si="60"/>
        <v>0.1</v>
      </c>
      <c r="AR228" s="14">
        <f t="shared" si="61"/>
        <v>25.6468992</v>
      </c>
      <c r="AS228" s="14">
        <f t="shared" si="50"/>
        <v>25.6468992</v>
      </c>
      <c r="AT228" s="17"/>
      <c r="AU228" s="7">
        <f t="shared" si="62"/>
        <v>104</v>
      </c>
      <c r="AV228" s="7">
        <f t="shared" si="63"/>
        <v>0.1</v>
      </c>
      <c r="AW228" s="14">
        <f t="shared" si="64"/>
        <v>26.672775168000001</v>
      </c>
      <c r="AX228" s="14">
        <f t="shared" si="51"/>
        <v>26.672775168000001</v>
      </c>
      <c r="AY228" s="17"/>
      <c r="AZ228" s="7">
        <f t="shared" si="65"/>
        <v>104</v>
      </c>
    </row>
    <row r="229" spans="2:53" ht="20.25" customHeight="1">
      <c r="B229" s="178" t="s">
        <v>117</v>
      </c>
      <c r="C229" s="14" t="s">
        <v>343</v>
      </c>
      <c r="D229" s="160">
        <v>129</v>
      </c>
      <c r="E229" s="77">
        <v>44183</v>
      </c>
      <c r="F229" s="160" t="s">
        <v>378</v>
      </c>
      <c r="G229" s="78" t="s">
        <v>379</v>
      </c>
      <c r="H229" s="159" t="s">
        <v>201</v>
      </c>
      <c r="I229" s="129" t="s">
        <v>32</v>
      </c>
      <c r="J229" s="12"/>
      <c r="K229" s="12"/>
      <c r="L229" s="12"/>
      <c r="M229" s="47">
        <v>161.35</v>
      </c>
      <c r="N229" s="64">
        <v>21.28</v>
      </c>
      <c r="O229" s="64">
        <v>2662.96</v>
      </c>
      <c r="P229" s="97"/>
      <c r="Q229" s="97">
        <v>5.2999999999999999E-2</v>
      </c>
      <c r="R229" s="64"/>
      <c r="S229" s="64"/>
      <c r="T229" s="47">
        <v>162.03</v>
      </c>
      <c r="U229" s="47">
        <v>21.96</v>
      </c>
      <c r="V229" s="47">
        <v>2662.96</v>
      </c>
      <c r="W229" s="47">
        <f t="shared" ref="W229:W255" si="84">T229/M229*100</f>
        <v>100.42</v>
      </c>
      <c r="X229" s="15">
        <f t="shared" si="83"/>
        <v>5.2600000000000001E-2</v>
      </c>
      <c r="Y229" s="100">
        <v>162.03</v>
      </c>
      <c r="Z229" s="100">
        <v>21.96</v>
      </c>
      <c r="AA229" s="100">
        <v>2662.96</v>
      </c>
      <c r="AB229" s="15">
        <v>5.5E-2</v>
      </c>
      <c r="AC229" s="22">
        <f t="shared" ref="AC229:AC230" si="85">ROUND(AB229*AE229,2)+AD229</f>
        <v>169.26</v>
      </c>
      <c r="AD229" s="22">
        <v>22.8</v>
      </c>
      <c r="AE229" s="100">
        <v>2662.96</v>
      </c>
      <c r="AF229" s="22">
        <f>AC229/Y229*100</f>
        <v>104.46</v>
      </c>
      <c r="AG229" s="57">
        <f t="shared" si="71"/>
        <v>0.1</v>
      </c>
      <c r="AH229" s="14">
        <f t="shared" si="53"/>
        <v>23.712</v>
      </c>
      <c r="AI229" s="14">
        <f t="shared" si="54"/>
        <v>23.712</v>
      </c>
      <c r="AJ229" s="17"/>
      <c r="AK229" s="7">
        <f t="shared" si="55"/>
        <v>14</v>
      </c>
      <c r="AL229" s="7">
        <f t="shared" si="56"/>
        <v>0.1</v>
      </c>
      <c r="AM229" s="14">
        <f t="shared" si="57"/>
        <v>24.66048</v>
      </c>
      <c r="AN229" s="14">
        <f t="shared" si="58"/>
        <v>24.66048</v>
      </c>
      <c r="AO229" s="17"/>
      <c r="AP229" s="7">
        <f t="shared" si="59"/>
        <v>104</v>
      </c>
      <c r="AQ229" s="7">
        <f t="shared" si="60"/>
        <v>0.1</v>
      </c>
      <c r="AR229" s="14">
        <f t="shared" si="61"/>
        <v>25.6468992</v>
      </c>
      <c r="AS229" s="14">
        <f t="shared" si="50"/>
        <v>25.6468992</v>
      </c>
      <c r="AT229" s="17"/>
      <c r="AU229" s="7">
        <f t="shared" si="62"/>
        <v>104</v>
      </c>
      <c r="AV229" s="7">
        <f t="shared" si="63"/>
        <v>0.1</v>
      </c>
      <c r="AW229" s="14">
        <f t="shared" si="64"/>
        <v>26.672775168000001</v>
      </c>
      <c r="AX229" s="14">
        <f t="shared" si="51"/>
        <v>26.672775168000001</v>
      </c>
      <c r="AY229" s="17"/>
      <c r="AZ229" s="7">
        <f t="shared" si="65"/>
        <v>104</v>
      </c>
    </row>
    <row r="230" spans="2:53" ht="20.25" customHeight="1">
      <c r="B230" s="178"/>
      <c r="C230" s="14" t="s">
        <v>343</v>
      </c>
      <c r="D230" s="160"/>
      <c r="E230" s="77">
        <v>44183</v>
      </c>
      <c r="F230" s="160"/>
      <c r="G230" s="78" t="s">
        <v>379</v>
      </c>
      <c r="H230" s="159"/>
      <c r="I230" s="129" t="s">
        <v>120</v>
      </c>
      <c r="J230" s="12"/>
      <c r="K230" s="12"/>
      <c r="L230" s="12"/>
      <c r="M230" s="47">
        <v>161.35</v>
      </c>
      <c r="N230" s="64">
        <v>21.28</v>
      </c>
      <c r="O230" s="64">
        <v>2662.96</v>
      </c>
      <c r="P230" s="97"/>
      <c r="Q230" s="97">
        <v>5.2999999999999999E-2</v>
      </c>
      <c r="R230" s="64"/>
      <c r="S230" s="64"/>
      <c r="T230" s="47">
        <v>162.03</v>
      </c>
      <c r="U230" s="47">
        <v>21.96</v>
      </c>
      <c r="V230" s="47">
        <v>2662.96</v>
      </c>
      <c r="W230" s="47">
        <f t="shared" si="84"/>
        <v>100.42</v>
      </c>
      <c r="X230" s="15">
        <f t="shared" si="83"/>
        <v>5.2600000000000001E-2</v>
      </c>
      <c r="Y230" s="100">
        <v>162.03</v>
      </c>
      <c r="Z230" s="100">
        <v>21.96</v>
      </c>
      <c r="AA230" s="100">
        <v>2662.96</v>
      </c>
      <c r="AB230" s="15">
        <v>5.5E-2</v>
      </c>
      <c r="AC230" s="22">
        <f t="shared" si="85"/>
        <v>169.26</v>
      </c>
      <c r="AD230" s="22">
        <v>22.8</v>
      </c>
      <c r="AE230" s="100">
        <v>2662.96</v>
      </c>
      <c r="AF230" s="22">
        <f>AC230/Y230*100</f>
        <v>104.46</v>
      </c>
      <c r="AG230" s="57">
        <f t="shared" si="71"/>
        <v>0.1</v>
      </c>
      <c r="AH230" s="14">
        <f t="shared" si="53"/>
        <v>23.712</v>
      </c>
      <c r="AI230" s="14">
        <f t="shared" si="54"/>
        <v>23.712</v>
      </c>
      <c r="AJ230" s="17"/>
      <c r="AK230" s="7">
        <f t="shared" si="55"/>
        <v>14</v>
      </c>
      <c r="AL230" s="7">
        <f t="shared" si="56"/>
        <v>0.1</v>
      </c>
      <c r="AM230" s="14">
        <f t="shared" si="57"/>
        <v>24.66048</v>
      </c>
      <c r="AN230" s="14">
        <f t="shared" si="58"/>
        <v>24.66048</v>
      </c>
      <c r="AO230" s="17"/>
      <c r="AP230" s="7">
        <f t="shared" si="59"/>
        <v>104</v>
      </c>
      <c r="AQ230" s="7">
        <f t="shared" si="60"/>
        <v>0.1</v>
      </c>
      <c r="AR230" s="14">
        <f t="shared" si="61"/>
        <v>25.6468992</v>
      </c>
      <c r="AS230" s="14">
        <f t="shared" ref="AS230:AS267" si="86">AN230*1.04</f>
        <v>25.6468992</v>
      </c>
      <c r="AT230" s="17"/>
      <c r="AU230" s="7">
        <f t="shared" si="62"/>
        <v>104</v>
      </c>
      <c r="AV230" s="7">
        <f t="shared" si="63"/>
        <v>0.1</v>
      </c>
      <c r="AW230" s="14">
        <f t="shared" si="64"/>
        <v>26.672775168000001</v>
      </c>
      <c r="AX230" s="14">
        <f t="shared" ref="AX230:AX267" si="87">AS230*1.04</f>
        <v>26.672775168000001</v>
      </c>
      <c r="AY230" s="17"/>
      <c r="AZ230" s="7">
        <f t="shared" si="65"/>
        <v>104</v>
      </c>
    </row>
    <row r="231" spans="2:53" ht="54" customHeight="1">
      <c r="C231" s="14" t="s">
        <v>343</v>
      </c>
      <c r="D231" s="160">
        <v>130</v>
      </c>
      <c r="E231" s="77">
        <v>44183</v>
      </c>
      <c r="F231" s="160" t="s">
        <v>380</v>
      </c>
      <c r="G231" s="64" t="s">
        <v>0</v>
      </c>
      <c r="H231" s="145" t="s">
        <v>247</v>
      </c>
      <c r="I231" s="129" t="s">
        <v>38</v>
      </c>
      <c r="J231" s="12"/>
      <c r="K231" s="12"/>
      <c r="L231" s="12"/>
      <c r="M231" s="47">
        <v>155.28</v>
      </c>
      <c r="N231" s="64">
        <v>18.09</v>
      </c>
      <c r="O231" s="64">
        <v>2038.52</v>
      </c>
      <c r="P231" s="64"/>
      <c r="Q231" s="64"/>
      <c r="R231" s="64"/>
      <c r="S231" s="64"/>
      <c r="T231" s="47">
        <v>159.22999999999999</v>
      </c>
      <c r="U231" s="47">
        <v>18.61</v>
      </c>
      <c r="V231" s="47">
        <v>2089.48</v>
      </c>
      <c r="W231" s="47">
        <f t="shared" si="84"/>
        <v>102.54</v>
      </c>
      <c r="X231" s="15">
        <f t="shared" ref="X231:X241" si="88">(T231-U231)/V231</f>
        <v>6.7299999999999999E-2</v>
      </c>
      <c r="Y231" s="100">
        <v>157.96</v>
      </c>
      <c r="Z231" s="100">
        <v>18.61</v>
      </c>
      <c r="AA231" s="100">
        <v>2070.64</v>
      </c>
      <c r="AB231" s="15">
        <f t="shared" ref="AB231:AB232" si="89">(AC231-AD231)/AE231</f>
        <v>6.7299999999999999E-2</v>
      </c>
      <c r="AC231" s="22">
        <v>158.41</v>
      </c>
      <c r="AD231" s="100">
        <v>19.059999999999999</v>
      </c>
      <c r="AE231" s="100">
        <v>2070.64</v>
      </c>
      <c r="AF231" s="22">
        <f t="shared" ref="AF231:AF232" si="90">AC231/Y231*100</f>
        <v>100.28</v>
      </c>
      <c r="AG231" s="57">
        <f t="shared" ref="AG231:AG267" si="91">AB231</f>
        <v>0.1</v>
      </c>
      <c r="AH231" s="14">
        <f t="shared" ref="AH231:AH267" si="92">(AG231*AJ231)+AI231</f>
        <v>19.822399999999998</v>
      </c>
      <c r="AI231" s="14">
        <f t="shared" ref="AI231:AI267" si="93">AD231*1.04</f>
        <v>19.822399999999998</v>
      </c>
      <c r="AJ231" s="17"/>
      <c r="AK231" s="7">
        <f t="shared" ref="AK231:AK267" si="94">AH231/AC231*100</f>
        <v>12.5</v>
      </c>
      <c r="AL231" s="7">
        <f t="shared" ref="AL231:AL267" si="95">AG231</f>
        <v>0.1</v>
      </c>
      <c r="AM231" s="14">
        <f t="shared" ref="AM231:AM267" si="96">(AL231*AO231)+AN231</f>
        <v>20.615296000000001</v>
      </c>
      <c r="AN231" s="14">
        <f t="shared" ref="AN231:AN267" si="97">AI231*1.04</f>
        <v>20.615296000000001</v>
      </c>
      <c r="AO231" s="17"/>
      <c r="AP231" s="7">
        <f t="shared" ref="AP231:AP267" si="98">AM231/AH231*100</f>
        <v>104</v>
      </c>
      <c r="AQ231" s="7">
        <f t="shared" ref="AQ231:AQ267" si="99">AL231</f>
        <v>0.1</v>
      </c>
      <c r="AR231" s="14">
        <f t="shared" ref="AR231:AR267" si="100">(AQ231*AT231)+AS231</f>
        <v>21.43990784</v>
      </c>
      <c r="AS231" s="14">
        <f t="shared" si="86"/>
        <v>21.43990784</v>
      </c>
      <c r="AT231" s="17"/>
      <c r="AU231" s="7">
        <f t="shared" ref="AU231:AU267" si="101">AR231/AM231*100</f>
        <v>104</v>
      </c>
      <c r="AV231" s="7">
        <f t="shared" ref="AV231:AV267" si="102">AQ231</f>
        <v>0.1</v>
      </c>
      <c r="AW231" s="14">
        <f t="shared" ref="AW231:AW267" si="103">(AV231*AY231)+AX231</f>
        <v>22.297504153599998</v>
      </c>
      <c r="AX231" s="14">
        <f t="shared" si="87"/>
        <v>22.297504153599998</v>
      </c>
      <c r="AY231" s="17"/>
      <c r="AZ231" s="7">
        <f t="shared" ref="AZ231:AZ267" si="104">AW231/AR231*100</f>
        <v>104</v>
      </c>
    </row>
    <row r="232" spans="2:53" ht="42.75" customHeight="1">
      <c r="C232" s="14" t="s">
        <v>343</v>
      </c>
      <c r="D232" s="160"/>
      <c r="E232" s="77">
        <v>44183</v>
      </c>
      <c r="F232" s="160"/>
      <c r="G232" s="64" t="s">
        <v>0</v>
      </c>
      <c r="H232" s="145"/>
      <c r="I232" s="129" t="s">
        <v>12</v>
      </c>
      <c r="J232" s="12"/>
      <c r="K232" s="12"/>
      <c r="L232" s="12"/>
      <c r="M232" s="47">
        <v>186.34</v>
      </c>
      <c r="N232" s="64">
        <v>21.71</v>
      </c>
      <c r="O232" s="47">
        <v>2446.2199999999998</v>
      </c>
      <c r="P232" s="64"/>
      <c r="Q232" s="64"/>
      <c r="R232" s="64"/>
      <c r="S232" s="64"/>
      <c r="T232" s="47">
        <v>191.08</v>
      </c>
      <c r="U232" s="47">
        <v>22.33</v>
      </c>
      <c r="V232" s="47">
        <v>2507.38</v>
      </c>
      <c r="W232" s="47">
        <f t="shared" si="84"/>
        <v>102.54</v>
      </c>
      <c r="X232" s="15">
        <f t="shared" si="88"/>
        <v>6.7299999999999999E-2</v>
      </c>
      <c r="Y232" s="100">
        <v>189.55</v>
      </c>
      <c r="Z232" s="100">
        <v>22.33</v>
      </c>
      <c r="AA232" s="100">
        <v>2484.77</v>
      </c>
      <c r="AB232" s="15">
        <f t="shared" si="89"/>
        <v>6.7299999999999999E-2</v>
      </c>
      <c r="AC232" s="22">
        <v>190.09</v>
      </c>
      <c r="AD232" s="100">
        <v>22.87</v>
      </c>
      <c r="AE232" s="100">
        <v>2484.77</v>
      </c>
      <c r="AF232" s="22">
        <f t="shared" si="90"/>
        <v>100.28</v>
      </c>
      <c r="AG232" s="57">
        <f t="shared" si="91"/>
        <v>0.1</v>
      </c>
      <c r="AH232" s="14">
        <f t="shared" si="92"/>
        <v>23.784800000000001</v>
      </c>
      <c r="AI232" s="14">
        <f t="shared" si="93"/>
        <v>23.784800000000001</v>
      </c>
      <c r="AJ232" s="17"/>
      <c r="AK232" s="7">
        <f t="shared" si="94"/>
        <v>12.5</v>
      </c>
      <c r="AL232" s="7">
        <f t="shared" si="95"/>
        <v>0.1</v>
      </c>
      <c r="AM232" s="14">
        <f t="shared" si="96"/>
        <v>24.736191999999999</v>
      </c>
      <c r="AN232" s="14">
        <f t="shared" si="97"/>
        <v>24.736191999999999</v>
      </c>
      <c r="AO232" s="17"/>
      <c r="AP232" s="7">
        <f t="shared" si="98"/>
        <v>104</v>
      </c>
      <c r="AQ232" s="7">
        <f t="shared" si="99"/>
        <v>0.1</v>
      </c>
      <c r="AR232" s="14">
        <f t="shared" si="100"/>
        <v>25.72563968</v>
      </c>
      <c r="AS232" s="14">
        <f t="shared" si="86"/>
        <v>25.72563968</v>
      </c>
      <c r="AT232" s="17"/>
      <c r="AU232" s="7">
        <f t="shared" si="101"/>
        <v>104</v>
      </c>
      <c r="AV232" s="7">
        <f t="shared" si="102"/>
        <v>0.1</v>
      </c>
      <c r="AW232" s="14">
        <f t="shared" si="103"/>
        <v>26.7546652672</v>
      </c>
      <c r="AX232" s="14">
        <f t="shared" si="87"/>
        <v>26.7546652672</v>
      </c>
      <c r="AY232" s="17"/>
      <c r="AZ232" s="7">
        <f t="shared" si="104"/>
        <v>104</v>
      </c>
    </row>
    <row r="233" spans="2:53" ht="20.25" customHeight="1">
      <c r="C233" s="14" t="s">
        <v>344</v>
      </c>
      <c r="D233" s="160">
        <v>131</v>
      </c>
      <c r="E233" s="77">
        <v>44183</v>
      </c>
      <c r="F233" s="160" t="s">
        <v>350</v>
      </c>
      <c r="G233" s="64" t="s">
        <v>0</v>
      </c>
      <c r="H233" s="159" t="s">
        <v>122</v>
      </c>
      <c r="I233" s="129" t="s">
        <v>32</v>
      </c>
      <c r="J233" s="12"/>
      <c r="K233" s="12"/>
      <c r="L233" s="12"/>
      <c r="M233" s="47">
        <v>98.11</v>
      </c>
      <c r="N233" s="64">
        <v>21.71</v>
      </c>
      <c r="O233" s="47">
        <v>1135.1500000000001</v>
      </c>
      <c r="P233" s="64"/>
      <c r="Q233" s="64"/>
      <c r="R233" s="64"/>
      <c r="S233" s="64"/>
      <c r="T233" s="47">
        <v>100.31</v>
      </c>
      <c r="U233" s="47">
        <v>22.33</v>
      </c>
      <c r="V233" s="47">
        <v>1158.7</v>
      </c>
      <c r="W233" s="47">
        <f t="shared" si="84"/>
        <v>102.24</v>
      </c>
      <c r="X233" s="15">
        <f t="shared" si="88"/>
        <v>6.7299999999999999E-2</v>
      </c>
      <c r="Y233" s="100">
        <v>100.31</v>
      </c>
      <c r="Z233" s="100">
        <v>22.33</v>
      </c>
      <c r="AA233" s="100">
        <v>1158.7</v>
      </c>
      <c r="AB233" s="15">
        <f>X233</f>
        <v>6.7299999999999999E-2</v>
      </c>
      <c r="AC233" s="22">
        <f>(AB233*AE233)+AD233</f>
        <v>103.14</v>
      </c>
      <c r="AD233" s="100">
        <v>22.87</v>
      </c>
      <c r="AE233" s="100">
        <v>1192.71</v>
      </c>
      <c r="AF233" s="22">
        <f>AC233/Y233*100</f>
        <v>102.82</v>
      </c>
      <c r="AG233" s="58">
        <f t="shared" si="91"/>
        <v>6.7299999999999999E-2</v>
      </c>
      <c r="AH233" s="48">
        <f t="shared" si="92"/>
        <v>106.53</v>
      </c>
      <c r="AI233" s="48">
        <f t="shared" si="93"/>
        <v>23.78</v>
      </c>
      <c r="AJ233" s="14">
        <v>1229.6199999999999</v>
      </c>
      <c r="AK233" s="7">
        <f t="shared" si="94"/>
        <v>103.3</v>
      </c>
      <c r="AL233" s="45">
        <f t="shared" si="95"/>
        <v>6.7299999999999999E-2</v>
      </c>
      <c r="AM233" s="48">
        <f t="shared" si="96"/>
        <v>109.96</v>
      </c>
      <c r="AN233" s="48">
        <f t="shared" si="97"/>
        <v>24.73</v>
      </c>
      <c r="AO233" s="14">
        <v>1266.48</v>
      </c>
      <c r="AP233" s="7">
        <f t="shared" si="98"/>
        <v>103.2</v>
      </c>
      <c r="AQ233" s="45">
        <f t="shared" si="99"/>
        <v>6.7299999999999999E-2</v>
      </c>
      <c r="AR233" s="48">
        <f t="shared" si="100"/>
        <v>113.6</v>
      </c>
      <c r="AS233" s="48">
        <f t="shared" si="86"/>
        <v>25.72</v>
      </c>
      <c r="AT233" s="14">
        <v>1305.81</v>
      </c>
      <c r="AU233" s="7">
        <f t="shared" si="101"/>
        <v>103.3</v>
      </c>
      <c r="AV233" s="45">
        <f t="shared" si="102"/>
        <v>6.7299999999999999E-2</v>
      </c>
      <c r="AW233" s="48">
        <f t="shared" si="103"/>
        <v>117.28</v>
      </c>
      <c r="AX233" s="48">
        <f t="shared" si="87"/>
        <v>26.75</v>
      </c>
      <c r="AY233" s="14">
        <v>1345.18</v>
      </c>
      <c r="AZ233" s="7">
        <f t="shared" si="104"/>
        <v>103.2</v>
      </c>
    </row>
    <row r="234" spans="2:53" ht="20.25" customHeight="1">
      <c r="C234" s="14" t="s">
        <v>344</v>
      </c>
      <c r="D234" s="160"/>
      <c r="E234" s="77">
        <v>44183</v>
      </c>
      <c r="F234" s="160"/>
      <c r="G234" s="64" t="s">
        <v>0</v>
      </c>
      <c r="H234" s="159"/>
      <c r="I234" s="129" t="s">
        <v>120</v>
      </c>
      <c r="J234" s="12"/>
      <c r="K234" s="12"/>
      <c r="L234" s="12"/>
      <c r="M234" s="47">
        <v>98.11</v>
      </c>
      <c r="N234" s="64">
        <v>21.71</v>
      </c>
      <c r="O234" s="47">
        <v>1135.1500000000001</v>
      </c>
      <c r="P234" s="64"/>
      <c r="Q234" s="64"/>
      <c r="R234" s="64"/>
      <c r="S234" s="64"/>
      <c r="T234" s="47">
        <f>T233</f>
        <v>100.31</v>
      </c>
      <c r="U234" s="47">
        <f>U233</f>
        <v>22.33</v>
      </c>
      <c r="V234" s="47">
        <f>V233</f>
        <v>1158.7</v>
      </c>
      <c r="W234" s="47">
        <f t="shared" si="84"/>
        <v>102.24</v>
      </c>
      <c r="X234" s="15"/>
      <c r="Y234" s="100">
        <f>Y233</f>
        <v>100.31</v>
      </c>
      <c r="Z234" s="100">
        <f>Z233</f>
        <v>22.33</v>
      </c>
      <c r="AA234" s="100">
        <f>AA233</f>
        <v>1158.7</v>
      </c>
      <c r="AB234" s="100"/>
      <c r="AC234" s="22">
        <f>AC233</f>
        <v>103.14</v>
      </c>
      <c r="AD234" s="100">
        <f>AD233</f>
        <v>22.87</v>
      </c>
      <c r="AE234" s="100">
        <f>AE233</f>
        <v>1192.71</v>
      </c>
      <c r="AF234" s="22">
        <f>AC234/Y234*100</f>
        <v>102.82</v>
      </c>
      <c r="AG234" s="57">
        <f t="shared" si="91"/>
        <v>0</v>
      </c>
      <c r="AH234" s="48">
        <f>AH233</f>
        <v>106.53</v>
      </c>
      <c r="AI234" s="48">
        <f t="shared" ref="AI234:AJ234" si="105">AI233</f>
        <v>23.78</v>
      </c>
      <c r="AJ234" s="48">
        <f t="shared" si="105"/>
        <v>1229.6199999999999</v>
      </c>
      <c r="AK234" s="7">
        <f t="shared" si="94"/>
        <v>103.3</v>
      </c>
      <c r="AL234" s="7">
        <f t="shared" si="95"/>
        <v>0</v>
      </c>
      <c r="AM234" s="48">
        <f>AM233</f>
        <v>109.96</v>
      </c>
      <c r="AN234" s="48">
        <f t="shared" ref="AN234:AO234" si="106">AN233</f>
        <v>24.73</v>
      </c>
      <c r="AO234" s="14">
        <f t="shared" si="106"/>
        <v>1266.48</v>
      </c>
      <c r="AP234" s="7">
        <f t="shared" si="98"/>
        <v>103.2</v>
      </c>
      <c r="AQ234" s="7">
        <f t="shared" si="99"/>
        <v>0</v>
      </c>
      <c r="AR234" s="48">
        <f>AR233</f>
        <v>113.6</v>
      </c>
      <c r="AS234" s="48">
        <f t="shared" ref="AS234:AT234" si="107">AS233</f>
        <v>25.72</v>
      </c>
      <c r="AT234" s="48">
        <f t="shared" si="107"/>
        <v>1305.81</v>
      </c>
      <c r="AU234" s="7">
        <f t="shared" si="101"/>
        <v>103.3</v>
      </c>
      <c r="AV234" s="7">
        <f t="shared" si="102"/>
        <v>0</v>
      </c>
      <c r="AW234" s="48">
        <f>AW233</f>
        <v>117.28</v>
      </c>
      <c r="AX234" s="48">
        <f t="shared" ref="AX234:AY234" si="108">AX233</f>
        <v>26.75</v>
      </c>
      <c r="AY234" s="48">
        <f t="shared" si="108"/>
        <v>1345.18</v>
      </c>
      <c r="AZ234" s="7">
        <f t="shared" si="104"/>
        <v>103.2</v>
      </c>
    </row>
    <row r="235" spans="2:53" ht="20.25" customHeight="1">
      <c r="C235" s="14" t="s">
        <v>344</v>
      </c>
      <c r="D235" s="160">
        <v>132</v>
      </c>
      <c r="E235" s="77">
        <v>44183</v>
      </c>
      <c r="F235" s="160" t="s">
        <v>347</v>
      </c>
      <c r="G235" s="93" t="s">
        <v>123</v>
      </c>
      <c r="H235" s="159" t="s">
        <v>126</v>
      </c>
      <c r="I235" s="129" t="s">
        <v>32</v>
      </c>
      <c r="J235" s="12"/>
      <c r="K235" s="12"/>
      <c r="L235" s="12"/>
      <c r="M235" s="47">
        <v>107.14</v>
      </c>
      <c r="N235" s="64">
        <v>19.16</v>
      </c>
      <c r="O235" s="47">
        <v>2022.47</v>
      </c>
      <c r="P235" s="64"/>
      <c r="Q235" s="64"/>
      <c r="R235" s="64"/>
      <c r="S235" s="64"/>
      <c r="T235" s="47">
        <v>109.93</v>
      </c>
      <c r="U235" s="47">
        <v>19.55</v>
      </c>
      <c r="V235" s="47">
        <v>2077.67</v>
      </c>
      <c r="W235" s="47">
        <f t="shared" si="84"/>
        <v>102.6</v>
      </c>
      <c r="X235" s="15">
        <f t="shared" si="88"/>
        <v>4.3499999999999997E-2</v>
      </c>
      <c r="Y235" s="100">
        <v>109.93</v>
      </c>
      <c r="Z235" s="100">
        <v>19.55</v>
      </c>
      <c r="AA235" s="100">
        <v>2077.67</v>
      </c>
      <c r="AB235" s="100">
        <v>4.36E-2</v>
      </c>
      <c r="AC235" s="22">
        <f>(AB235*AE235)+AD235</f>
        <v>115.42</v>
      </c>
      <c r="AD235" s="100">
        <v>20.43</v>
      </c>
      <c r="AE235" s="100">
        <v>2178.66</v>
      </c>
      <c r="AF235" s="22">
        <f t="shared" ref="AF235:AF267" si="109">AC235/Y235*100</f>
        <v>104.99</v>
      </c>
      <c r="AG235" s="58">
        <f>AB235</f>
        <v>4.36E-2</v>
      </c>
      <c r="AH235" s="48">
        <f t="shared" si="92"/>
        <v>117.55</v>
      </c>
      <c r="AI235" s="48">
        <f t="shared" si="93"/>
        <v>21.25</v>
      </c>
      <c r="AJ235" s="14">
        <v>2208.61</v>
      </c>
      <c r="AK235" s="7">
        <f t="shared" si="94"/>
        <v>101.8</v>
      </c>
      <c r="AL235" s="45">
        <f t="shared" si="95"/>
        <v>4.36E-2</v>
      </c>
      <c r="AM235" s="48">
        <f t="shared" si="96"/>
        <v>123</v>
      </c>
      <c r="AN235" s="48">
        <f t="shared" si="97"/>
        <v>22.1</v>
      </c>
      <c r="AO235" s="14">
        <v>2314.17</v>
      </c>
      <c r="AP235" s="7">
        <f t="shared" si="98"/>
        <v>104.6</v>
      </c>
      <c r="AQ235" s="45">
        <f t="shared" si="99"/>
        <v>4.36E-2</v>
      </c>
      <c r="AR235" s="48">
        <f t="shared" si="100"/>
        <v>125.37</v>
      </c>
      <c r="AS235" s="48">
        <f t="shared" si="86"/>
        <v>22.98</v>
      </c>
      <c r="AT235" s="14">
        <v>2348.39</v>
      </c>
      <c r="AU235" s="7">
        <f t="shared" si="101"/>
        <v>101.9</v>
      </c>
      <c r="AV235" s="45">
        <f t="shared" si="102"/>
        <v>4.36E-2</v>
      </c>
      <c r="AW235" s="48">
        <f t="shared" si="103"/>
        <v>131.08000000000001</v>
      </c>
      <c r="AX235" s="48">
        <f t="shared" si="87"/>
        <v>23.9</v>
      </c>
      <c r="AY235" s="14">
        <v>2458.34</v>
      </c>
      <c r="AZ235" s="7">
        <f t="shared" si="104"/>
        <v>104.6</v>
      </c>
      <c r="BA235" s="6"/>
    </row>
    <row r="236" spans="2:53" ht="18.75">
      <c r="C236" s="14" t="s">
        <v>344</v>
      </c>
      <c r="D236" s="160"/>
      <c r="E236" s="77">
        <v>44183</v>
      </c>
      <c r="F236" s="160"/>
      <c r="G236" s="93" t="s">
        <v>123</v>
      </c>
      <c r="H236" s="159"/>
      <c r="I236" s="129" t="s">
        <v>120</v>
      </c>
      <c r="J236" s="12"/>
      <c r="K236" s="12"/>
      <c r="L236" s="12"/>
      <c r="M236" s="47">
        <v>128.57</v>
      </c>
      <c r="N236" s="47">
        <v>22.99</v>
      </c>
      <c r="O236" s="47">
        <v>2426.96</v>
      </c>
      <c r="P236" s="64"/>
      <c r="Q236" s="64"/>
      <c r="R236" s="64"/>
      <c r="S236" s="64"/>
      <c r="T236" s="47">
        <f>T235*1.2</f>
        <v>131.91999999999999</v>
      </c>
      <c r="U236" s="47">
        <f>U235*1.2</f>
        <v>23.46</v>
      </c>
      <c r="V236" s="47">
        <f>V235*1.2</f>
        <v>2493.1999999999998</v>
      </c>
      <c r="W236" s="47">
        <f t="shared" si="84"/>
        <v>102.61</v>
      </c>
      <c r="X236" s="100"/>
      <c r="Y236" s="100">
        <v>131.91999999999999</v>
      </c>
      <c r="Z236" s="100">
        <v>23.46</v>
      </c>
      <c r="AA236" s="22">
        <v>2493.1999999999998</v>
      </c>
      <c r="AB236" s="100"/>
      <c r="AC236" s="22">
        <f>AC235*1.2</f>
        <v>138.5</v>
      </c>
      <c r="AD236" s="22">
        <f t="shared" ref="AD236:AE236" si="110">AD235*1.2</f>
        <v>24.52</v>
      </c>
      <c r="AE236" s="22">
        <f t="shared" si="110"/>
        <v>2614.39</v>
      </c>
      <c r="AF236" s="22">
        <f t="shared" si="109"/>
        <v>104.99</v>
      </c>
      <c r="AG236" s="57">
        <f t="shared" si="91"/>
        <v>0</v>
      </c>
      <c r="AH236" s="48">
        <f>AH235*1.2</f>
        <v>141.06</v>
      </c>
      <c r="AI236" s="48">
        <f t="shared" ref="AI236:AJ236" si="111">AI235*1.2</f>
        <v>25.5</v>
      </c>
      <c r="AJ236" s="48">
        <f t="shared" si="111"/>
        <v>2650.33</v>
      </c>
      <c r="AK236" s="7">
        <f t="shared" si="94"/>
        <v>101.8</v>
      </c>
      <c r="AL236" s="7">
        <f t="shared" si="95"/>
        <v>0</v>
      </c>
      <c r="AM236" s="48">
        <f>AM235*1.2</f>
        <v>147.6</v>
      </c>
      <c r="AN236" s="48">
        <f t="shared" ref="AN236:AO236" si="112">AN235*1.2</f>
        <v>26.52</v>
      </c>
      <c r="AO236" s="48">
        <f t="shared" si="112"/>
        <v>2777</v>
      </c>
      <c r="AP236" s="7">
        <f t="shared" si="98"/>
        <v>104.6</v>
      </c>
      <c r="AQ236" s="7">
        <f t="shared" si="99"/>
        <v>0</v>
      </c>
      <c r="AR236" s="48">
        <f>AR235*1.2</f>
        <v>150.44</v>
      </c>
      <c r="AS236" s="48">
        <f t="shared" ref="AS236:AT236" si="113">AS235*1.2</f>
        <v>27.58</v>
      </c>
      <c r="AT236" s="48">
        <f t="shared" si="113"/>
        <v>2818.07</v>
      </c>
      <c r="AU236" s="7">
        <f t="shared" si="101"/>
        <v>101.9</v>
      </c>
      <c r="AV236" s="7">
        <f t="shared" si="102"/>
        <v>0</v>
      </c>
      <c r="AW236" s="48">
        <f>AW235*1.2</f>
        <v>157.30000000000001</v>
      </c>
      <c r="AX236" s="48">
        <f t="shared" ref="AX236:AY236" si="114">AX235*1.2</f>
        <v>28.68</v>
      </c>
      <c r="AY236" s="48">
        <f t="shared" si="114"/>
        <v>2950.01</v>
      </c>
      <c r="AZ236" s="7">
        <f t="shared" si="104"/>
        <v>104.6</v>
      </c>
      <c r="BA236" s="6"/>
    </row>
    <row r="237" spans="2:53" ht="18.75">
      <c r="C237" s="14" t="s">
        <v>344</v>
      </c>
      <c r="D237" s="160">
        <v>133</v>
      </c>
      <c r="E237" s="77">
        <v>44183</v>
      </c>
      <c r="F237" s="152" t="s">
        <v>426</v>
      </c>
      <c r="G237" s="93" t="s">
        <v>124</v>
      </c>
      <c r="H237" s="159" t="s">
        <v>127</v>
      </c>
      <c r="I237" s="129" t="s">
        <v>246</v>
      </c>
      <c r="J237" s="12"/>
      <c r="K237" s="12"/>
      <c r="L237" s="12"/>
      <c r="M237" s="47">
        <v>72.06</v>
      </c>
      <c r="N237" s="64">
        <v>14.56</v>
      </c>
      <c r="O237" s="47">
        <v>1638.17</v>
      </c>
      <c r="P237" s="64"/>
      <c r="Q237" s="64"/>
      <c r="R237" s="64"/>
      <c r="S237" s="64"/>
      <c r="T237" s="47">
        <v>74.349999999999994</v>
      </c>
      <c r="U237" s="47">
        <v>14.82</v>
      </c>
      <c r="V237" s="47">
        <v>1696.15</v>
      </c>
      <c r="W237" s="47">
        <f t="shared" si="84"/>
        <v>103.18</v>
      </c>
      <c r="X237" s="15">
        <f t="shared" si="88"/>
        <v>3.5099999999999999E-2</v>
      </c>
      <c r="Y237" s="100">
        <v>74.349999999999994</v>
      </c>
      <c r="Z237" s="100">
        <v>14.82</v>
      </c>
      <c r="AA237" s="100">
        <v>1696.15</v>
      </c>
      <c r="AB237" s="100">
        <v>3.5499999999999997E-2</v>
      </c>
      <c r="AC237" s="22">
        <v>78.28</v>
      </c>
      <c r="AD237" s="100">
        <v>15.49</v>
      </c>
      <c r="AE237" s="100">
        <v>1787.61</v>
      </c>
      <c r="AF237" s="22">
        <f t="shared" si="109"/>
        <v>105.29</v>
      </c>
      <c r="AG237" s="58">
        <f>AB237</f>
        <v>3.5499999999999997E-2</v>
      </c>
      <c r="AH237" s="48">
        <f t="shared" si="92"/>
        <v>80.11</v>
      </c>
      <c r="AI237" s="48">
        <f t="shared" si="93"/>
        <v>16.11</v>
      </c>
      <c r="AJ237" s="14">
        <v>1802.95</v>
      </c>
      <c r="AK237" s="7">
        <f t="shared" si="94"/>
        <v>102.3</v>
      </c>
      <c r="AL237" s="45">
        <f t="shared" si="95"/>
        <v>3.5499999999999997E-2</v>
      </c>
      <c r="AM237" s="48">
        <f t="shared" si="96"/>
        <v>84.13</v>
      </c>
      <c r="AN237" s="48">
        <f t="shared" si="97"/>
        <v>16.75</v>
      </c>
      <c r="AO237" s="14">
        <v>1897.96</v>
      </c>
      <c r="AP237" s="7">
        <f t="shared" si="98"/>
        <v>105</v>
      </c>
      <c r="AQ237" s="45">
        <f t="shared" si="99"/>
        <v>3.5499999999999997E-2</v>
      </c>
      <c r="AR237" s="48">
        <f t="shared" si="100"/>
        <v>85.46</v>
      </c>
      <c r="AS237" s="48">
        <f t="shared" si="86"/>
        <v>17.420000000000002</v>
      </c>
      <c r="AT237" s="14">
        <v>1916.73</v>
      </c>
      <c r="AU237" s="7">
        <f t="shared" si="101"/>
        <v>101.6</v>
      </c>
      <c r="AV237" s="45">
        <f t="shared" si="102"/>
        <v>3.5499999999999997E-2</v>
      </c>
      <c r="AW237" s="48">
        <f t="shared" si="103"/>
        <v>89.66</v>
      </c>
      <c r="AX237" s="48">
        <f t="shared" si="87"/>
        <v>18.12</v>
      </c>
      <c r="AY237" s="14">
        <v>2015.26</v>
      </c>
      <c r="AZ237" s="7">
        <f t="shared" si="104"/>
        <v>104.9</v>
      </c>
      <c r="BA237" s="6"/>
    </row>
    <row r="238" spans="2:53" ht="18.75">
      <c r="C238" s="14" t="s">
        <v>344</v>
      </c>
      <c r="D238" s="160"/>
      <c r="E238" s="77">
        <v>44232</v>
      </c>
      <c r="F238" s="152"/>
      <c r="G238" s="93" t="s">
        <v>124</v>
      </c>
      <c r="H238" s="159"/>
      <c r="I238" s="129" t="s">
        <v>120</v>
      </c>
      <c r="J238" s="12"/>
      <c r="K238" s="12"/>
      <c r="L238" s="12"/>
      <c r="M238" s="47">
        <v>86.47</v>
      </c>
      <c r="N238" s="64">
        <v>17.47</v>
      </c>
      <c r="O238" s="47">
        <v>1965.8</v>
      </c>
      <c r="P238" s="64"/>
      <c r="Q238" s="64"/>
      <c r="R238" s="64"/>
      <c r="S238" s="64"/>
      <c r="T238" s="47">
        <f>T237*1.2</f>
        <v>89.22</v>
      </c>
      <c r="U238" s="47">
        <f>U237*1.2</f>
        <v>17.78</v>
      </c>
      <c r="V238" s="47">
        <f>V237*1.2</f>
        <v>2035.38</v>
      </c>
      <c r="W238" s="47">
        <f t="shared" si="84"/>
        <v>103.18</v>
      </c>
      <c r="X238" s="100"/>
      <c r="Y238" s="100">
        <v>89.22</v>
      </c>
      <c r="Z238" s="100">
        <v>17.78</v>
      </c>
      <c r="AA238" s="100">
        <v>2035.38</v>
      </c>
      <c r="AB238" s="100"/>
      <c r="AC238" s="22">
        <f>AC237*1.2</f>
        <v>93.94</v>
      </c>
      <c r="AD238" s="22">
        <f>AD237*1.2</f>
        <v>18.59</v>
      </c>
      <c r="AE238" s="22">
        <f>AE237*1.2</f>
        <v>2145.13</v>
      </c>
      <c r="AF238" s="22">
        <f t="shared" si="109"/>
        <v>105.29</v>
      </c>
      <c r="AG238" s="58"/>
      <c r="AH238" s="48">
        <f>AH237*1.2</f>
        <v>96.13</v>
      </c>
      <c r="AI238" s="48">
        <f>AI237*1.2</f>
        <v>19.329999999999998</v>
      </c>
      <c r="AJ238" s="14">
        <f>AJ237*1.2</f>
        <v>2163.54</v>
      </c>
      <c r="AK238" s="7">
        <f t="shared" si="94"/>
        <v>102.3</v>
      </c>
      <c r="AL238" s="50"/>
      <c r="AM238" s="48">
        <f>AM237*1.2</f>
        <v>100.96</v>
      </c>
      <c r="AN238" s="48">
        <f>AN237*1.2</f>
        <v>20.100000000000001</v>
      </c>
      <c r="AO238" s="48">
        <f>AO237*1.2</f>
        <v>2277.5500000000002</v>
      </c>
      <c r="AP238" s="7">
        <f t="shared" si="98"/>
        <v>105</v>
      </c>
      <c r="AQ238" s="45"/>
      <c r="AR238" s="48">
        <f>AR237*1.2</f>
        <v>102.55</v>
      </c>
      <c r="AS238" s="48">
        <f>AS237*1.2</f>
        <v>20.9</v>
      </c>
      <c r="AT238" s="48">
        <f>AT237*1.2</f>
        <v>2300.08</v>
      </c>
      <c r="AU238" s="7">
        <f t="shared" si="101"/>
        <v>101.6</v>
      </c>
      <c r="AV238" s="45"/>
      <c r="AW238" s="48">
        <f>AW237*1.2</f>
        <v>107.59</v>
      </c>
      <c r="AX238" s="48">
        <f>AX237*1.2</f>
        <v>21.74</v>
      </c>
      <c r="AY238" s="48">
        <f>AY237*1.2</f>
        <v>2418.31</v>
      </c>
      <c r="AZ238" s="7">
        <f t="shared" si="104"/>
        <v>104.9</v>
      </c>
      <c r="BA238" s="6"/>
    </row>
    <row r="239" spans="2:53" ht="18.75">
      <c r="C239" s="14" t="s">
        <v>344</v>
      </c>
      <c r="D239" s="160">
        <v>134</v>
      </c>
      <c r="E239" s="77">
        <v>44183</v>
      </c>
      <c r="F239" s="152" t="s">
        <v>426</v>
      </c>
      <c r="G239" s="93" t="s">
        <v>125</v>
      </c>
      <c r="H239" s="159" t="s">
        <v>128</v>
      </c>
      <c r="I239" s="129" t="s">
        <v>32</v>
      </c>
      <c r="J239" s="12"/>
      <c r="K239" s="12"/>
      <c r="L239" s="12"/>
      <c r="M239" s="47">
        <v>82.58</v>
      </c>
      <c r="N239" s="64">
        <v>23.06</v>
      </c>
      <c r="O239" s="47">
        <v>1848.46</v>
      </c>
      <c r="P239" s="64"/>
      <c r="Q239" s="64"/>
      <c r="R239" s="64"/>
      <c r="S239" s="64"/>
      <c r="T239" s="47">
        <v>85.04</v>
      </c>
      <c r="U239" s="47">
        <v>23.43</v>
      </c>
      <c r="V239" s="47">
        <v>1913.33</v>
      </c>
      <c r="W239" s="47">
        <f t="shared" si="84"/>
        <v>102.98</v>
      </c>
      <c r="X239" s="15">
        <f t="shared" si="88"/>
        <v>3.2199999999999999E-2</v>
      </c>
      <c r="Y239" s="100">
        <v>85.04</v>
      </c>
      <c r="Z239" s="100">
        <v>23.43</v>
      </c>
      <c r="AA239" s="100">
        <v>1913.33</v>
      </c>
      <c r="AB239" s="100">
        <v>3.3300000000000003E-2</v>
      </c>
      <c r="AC239" s="22">
        <v>89.22</v>
      </c>
      <c r="AD239" s="100">
        <v>24.05</v>
      </c>
      <c r="AE239" s="100">
        <v>1963.66</v>
      </c>
      <c r="AF239" s="22">
        <f t="shared" si="109"/>
        <v>104.92</v>
      </c>
      <c r="AG239" s="58">
        <f t="shared" si="91"/>
        <v>3.3300000000000003E-2</v>
      </c>
      <c r="AH239" s="48">
        <f t="shared" si="92"/>
        <v>92.88</v>
      </c>
      <c r="AI239" s="48">
        <f t="shared" si="93"/>
        <v>25.01</v>
      </c>
      <c r="AJ239" s="14">
        <v>2038.04</v>
      </c>
      <c r="AK239" s="7">
        <f t="shared" si="94"/>
        <v>104.1</v>
      </c>
      <c r="AL239" s="45">
        <f t="shared" si="95"/>
        <v>3.3300000000000003E-2</v>
      </c>
      <c r="AM239" s="48">
        <f t="shared" si="96"/>
        <v>95.72</v>
      </c>
      <c r="AN239" s="48">
        <f t="shared" si="97"/>
        <v>26.01</v>
      </c>
      <c r="AO239" s="14">
        <v>2093.4899999999998</v>
      </c>
      <c r="AP239" s="7">
        <f t="shared" si="98"/>
        <v>103.1</v>
      </c>
      <c r="AQ239" s="45">
        <f>AL239</f>
        <v>3.3300000000000003E-2</v>
      </c>
      <c r="AR239" s="48">
        <f t="shared" si="100"/>
        <v>99.38</v>
      </c>
      <c r="AS239" s="48">
        <f t="shared" si="86"/>
        <v>27.05</v>
      </c>
      <c r="AT239" s="14">
        <v>2172.16</v>
      </c>
      <c r="AU239" s="7">
        <f t="shared" si="101"/>
        <v>103.8</v>
      </c>
      <c r="AV239" s="45">
        <f t="shared" si="102"/>
        <v>3.3300000000000003E-2</v>
      </c>
      <c r="AW239" s="48">
        <f t="shared" si="103"/>
        <v>102.46</v>
      </c>
      <c r="AX239" s="48">
        <f t="shared" si="87"/>
        <v>28.13</v>
      </c>
      <c r="AY239" s="14">
        <v>2232.06</v>
      </c>
      <c r="AZ239" s="7">
        <f t="shared" si="104"/>
        <v>103.1</v>
      </c>
      <c r="BA239" s="6"/>
    </row>
    <row r="240" spans="2:53" ht="18.75">
      <c r="C240" s="14" t="s">
        <v>344</v>
      </c>
      <c r="D240" s="160"/>
      <c r="E240" s="77">
        <v>44232</v>
      </c>
      <c r="F240" s="152"/>
      <c r="G240" s="93" t="s">
        <v>125</v>
      </c>
      <c r="H240" s="159"/>
      <c r="I240" s="129" t="s">
        <v>120</v>
      </c>
      <c r="J240" s="12"/>
      <c r="K240" s="12"/>
      <c r="L240" s="12"/>
      <c r="M240" s="47">
        <v>99.1</v>
      </c>
      <c r="N240" s="64">
        <v>27.67</v>
      </c>
      <c r="O240" s="47">
        <v>2218.15</v>
      </c>
      <c r="P240" s="64"/>
      <c r="Q240" s="64"/>
      <c r="R240" s="64"/>
      <c r="S240" s="64"/>
      <c r="T240" s="47">
        <f>T239*1.2</f>
        <v>102.05</v>
      </c>
      <c r="U240" s="47">
        <f>U239*1.2</f>
        <v>28.12</v>
      </c>
      <c r="V240" s="47">
        <f>V239*1.2</f>
        <v>2296</v>
      </c>
      <c r="W240" s="47">
        <f t="shared" si="84"/>
        <v>102.98</v>
      </c>
      <c r="X240" s="100"/>
      <c r="Y240" s="100">
        <v>102.05</v>
      </c>
      <c r="Z240" s="100">
        <v>28.12</v>
      </c>
      <c r="AA240" s="22">
        <v>2296</v>
      </c>
      <c r="AB240" s="100"/>
      <c r="AC240" s="22">
        <f>AC239*1.2</f>
        <v>107.06</v>
      </c>
      <c r="AD240" s="22">
        <f>AD239*1.2</f>
        <v>28.86</v>
      </c>
      <c r="AE240" s="22">
        <f>AE239*1.2</f>
        <v>2356.39</v>
      </c>
      <c r="AF240" s="22">
        <f t="shared" si="109"/>
        <v>104.91</v>
      </c>
      <c r="AG240" s="57">
        <f t="shared" si="91"/>
        <v>0</v>
      </c>
      <c r="AH240" s="48">
        <f>AH239*1.2</f>
        <v>111.46</v>
      </c>
      <c r="AI240" s="48">
        <f>AI239*1.2</f>
        <v>30.01</v>
      </c>
      <c r="AJ240" s="48">
        <f>AJ239*1.2</f>
        <v>2445.65</v>
      </c>
      <c r="AK240" s="7">
        <f t="shared" si="94"/>
        <v>104.1</v>
      </c>
      <c r="AL240" s="7">
        <f t="shared" si="95"/>
        <v>0</v>
      </c>
      <c r="AM240" s="48">
        <f>AM239*1.2</f>
        <v>114.86</v>
      </c>
      <c r="AN240" s="48">
        <f>AN239*1.2</f>
        <v>31.21</v>
      </c>
      <c r="AO240" s="48">
        <f>AO239*1.2</f>
        <v>2512.19</v>
      </c>
      <c r="AP240" s="7">
        <f t="shared" si="98"/>
        <v>103.1</v>
      </c>
      <c r="AQ240" s="7">
        <f t="shared" si="99"/>
        <v>0</v>
      </c>
      <c r="AR240" s="48">
        <f>AR239*1.2</f>
        <v>119.26</v>
      </c>
      <c r="AS240" s="48">
        <f>AS239*1.2</f>
        <v>32.46</v>
      </c>
      <c r="AT240" s="48">
        <f>AT239*1.2</f>
        <v>2606.59</v>
      </c>
      <c r="AU240" s="7">
        <f t="shared" si="101"/>
        <v>103.8</v>
      </c>
      <c r="AV240" s="7">
        <f t="shared" si="102"/>
        <v>0</v>
      </c>
      <c r="AW240" s="48">
        <f>AW239*1.2</f>
        <v>122.95</v>
      </c>
      <c r="AX240" s="48">
        <f>AX239*1.2</f>
        <v>33.76</v>
      </c>
      <c r="AY240" s="48">
        <f>AY239*1.2</f>
        <v>2678.47</v>
      </c>
      <c r="AZ240" s="7">
        <f t="shared" si="104"/>
        <v>103.1</v>
      </c>
      <c r="BA240" s="6"/>
    </row>
    <row r="241" spans="3:58" ht="18.75">
      <c r="C241" s="14" t="s">
        <v>344</v>
      </c>
      <c r="D241" s="160">
        <v>135</v>
      </c>
      <c r="E241" s="77">
        <v>44183</v>
      </c>
      <c r="F241" s="152" t="s">
        <v>426</v>
      </c>
      <c r="G241" s="93" t="s">
        <v>93</v>
      </c>
      <c r="H241" s="159" t="s">
        <v>129</v>
      </c>
      <c r="I241" s="129" t="s">
        <v>32</v>
      </c>
      <c r="J241" s="12"/>
      <c r="K241" s="12"/>
      <c r="L241" s="12"/>
      <c r="M241" s="47">
        <v>48.33</v>
      </c>
      <c r="N241" s="64">
        <v>13.95</v>
      </c>
      <c r="O241" s="47">
        <v>1327.57</v>
      </c>
      <c r="P241" s="64"/>
      <c r="Q241" s="64"/>
      <c r="R241" s="64"/>
      <c r="S241" s="64"/>
      <c r="T241" s="47">
        <v>49.64</v>
      </c>
      <c r="U241" s="47">
        <v>14.05</v>
      </c>
      <c r="V241" s="47">
        <v>1374.03</v>
      </c>
      <c r="W241" s="47">
        <f t="shared" si="84"/>
        <v>102.71</v>
      </c>
      <c r="X241" s="15">
        <f t="shared" si="88"/>
        <v>2.5899999999999999E-2</v>
      </c>
      <c r="Y241" s="100">
        <v>49.64</v>
      </c>
      <c r="Z241" s="100">
        <v>14.05</v>
      </c>
      <c r="AA241" s="100">
        <v>1374.03</v>
      </c>
      <c r="AB241" s="15">
        <v>2.58E-2</v>
      </c>
      <c r="AC241" s="22">
        <v>52.03</v>
      </c>
      <c r="AD241" s="100">
        <v>14.51</v>
      </c>
      <c r="AE241" s="100">
        <v>1442.22</v>
      </c>
      <c r="AF241" s="22">
        <f t="shared" si="109"/>
        <v>104.81</v>
      </c>
      <c r="AG241" s="58">
        <f t="shared" si="91"/>
        <v>2.58E-2</v>
      </c>
      <c r="AH241" s="48">
        <f t="shared" si="92"/>
        <v>52.74</v>
      </c>
      <c r="AI241" s="48">
        <f t="shared" si="93"/>
        <v>15.09</v>
      </c>
      <c r="AJ241" s="14">
        <v>1459.15</v>
      </c>
      <c r="AK241" s="7">
        <f t="shared" si="94"/>
        <v>101.4</v>
      </c>
      <c r="AL241" s="45">
        <f t="shared" si="95"/>
        <v>2.58E-2</v>
      </c>
      <c r="AM241" s="48">
        <f t="shared" si="96"/>
        <v>55.16</v>
      </c>
      <c r="AN241" s="48">
        <f t="shared" si="97"/>
        <v>15.69</v>
      </c>
      <c r="AO241" s="48">
        <v>1530</v>
      </c>
      <c r="AP241" s="7">
        <f t="shared" si="98"/>
        <v>104.6</v>
      </c>
      <c r="AQ241" s="45">
        <f t="shared" si="99"/>
        <v>2.58E-2</v>
      </c>
      <c r="AR241" s="48">
        <f t="shared" si="100"/>
        <v>56.3</v>
      </c>
      <c r="AS241" s="48">
        <f t="shared" si="86"/>
        <v>16.32</v>
      </c>
      <c r="AT241" s="48">
        <v>1549.6</v>
      </c>
      <c r="AU241" s="7">
        <f t="shared" si="101"/>
        <v>102.1</v>
      </c>
      <c r="AV241" s="45">
        <f t="shared" si="102"/>
        <v>2.58E-2</v>
      </c>
      <c r="AW241" s="48">
        <f t="shared" si="103"/>
        <v>58.85</v>
      </c>
      <c r="AX241" s="48">
        <f t="shared" si="87"/>
        <v>16.97</v>
      </c>
      <c r="AY241" s="14">
        <v>1623.2</v>
      </c>
      <c r="AZ241" s="7">
        <f t="shared" si="104"/>
        <v>104.5</v>
      </c>
      <c r="BA241" s="6"/>
    </row>
    <row r="242" spans="3:58" ht="18.75">
      <c r="C242" s="14" t="s">
        <v>344</v>
      </c>
      <c r="D242" s="160"/>
      <c r="E242" s="77">
        <v>44232</v>
      </c>
      <c r="F242" s="152"/>
      <c r="G242" s="93" t="s">
        <v>93</v>
      </c>
      <c r="H242" s="159"/>
      <c r="I242" s="129" t="s">
        <v>120</v>
      </c>
      <c r="J242" s="12"/>
      <c r="K242" s="12"/>
      <c r="L242" s="12"/>
      <c r="M242" s="47">
        <v>58</v>
      </c>
      <c r="N242" s="64">
        <v>16.739999999999998</v>
      </c>
      <c r="O242" s="47">
        <v>1593.08</v>
      </c>
      <c r="P242" s="64"/>
      <c r="Q242" s="64"/>
      <c r="R242" s="64"/>
      <c r="S242" s="64"/>
      <c r="T242" s="47">
        <f>T241*1.2</f>
        <v>59.57</v>
      </c>
      <c r="U242" s="47">
        <f>U241*1.2</f>
        <v>16.86</v>
      </c>
      <c r="V242" s="47">
        <f>V241*1.2</f>
        <v>1648.84</v>
      </c>
      <c r="W242" s="47">
        <f t="shared" si="84"/>
        <v>102.71</v>
      </c>
      <c r="X242" s="100"/>
      <c r="Y242" s="100">
        <v>59.57</v>
      </c>
      <c r="Z242" s="100">
        <v>16.86</v>
      </c>
      <c r="AA242" s="100">
        <v>1648.84</v>
      </c>
      <c r="AB242" s="100"/>
      <c r="AC242" s="22">
        <f>AC241*1.2</f>
        <v>62.44</v>
      </c>
      <c r="AD242" s="22">
        <f t="shared" ref="AD242:AE242" si="115">AD241*1.2</f>
        <v>17.41</v>
      </c>
      <c r="AE242" s="22">
        <f t="shared" si="115"/>
        <v>1730.66</v>
      </c>
      <c r="AF242" s="22">
        <f t="shared" si="109"/>
        <v>104.82</v>
      </c>
      <c r="AG242" s="57">
        <f t="shared" si="91"/>
        <v>0</v>
      </c>
      <c r="AH242" s="48">
        <f>AH241*1.2</f>
        <v>63.29</v>
      </c>
      <c r="AI242" s="48">
        <f t="shared" ref="AI242:AJ242" si="116">AI241*1.2</f>
        <v>18.11</v>
      </c>
      <c r="AJ242" s="48">
        <f t="shared" si="116"/>
        <v>1750.98</v>
      </c>
      <c r="AK242" s="7">
        <f t="shared" si="94"/>
        <v>101.4</v>
      </c>
      <c r="AL242" s="7">
        <f t="shared" si="95"/>
        <v>0</v>
      </c>
      <c r="AM242" s="48">
        <f>AM241*1.2</f>
        <v>66.19</v>
      </c>
      <c r="AN242" s="48">
        <f t="shared" ref="AN242:AO242" si="117">AN241*1.2</f>
        <v>18.829999999999998</v>
      </c>
      <c r="AO242" s="48">
        <f t="shared" si="117"/>
        <v>1836</v>
      </c>
      <c r="AP242" s="7">
        <f t="shared" si="98"/>
        <v>104.6</v>
      </c>
      <c r="AQ242" s="7">
        <f t="shared" si="99"/>
        <v>0</v>
      </c>
      <c r="AR242" s="48">
        <f>AR241*1.2</f>
        <v>67.56</v>
      </c>
      <c r="AS242" s="48">
        <f t="shared" ref="AS242:AT242" si="118">AS241*1.2</f>
        <v>19.579999999999998</v>
      </c>
      <c r="AT242" s="48">
        <f t="shared" si="118"/>
        <v>1859.52</v>
      </c>
      <c r="AU242" s="7">
        <f t="shared" si="101"/>
        <v>102.1</v>
      </c>
      <c r="AV242" s="7">
        <f t="shared" si="102"/>
        <v>0</v>
      </c>
      <c r="AW242" s="48">
        <f>AW241*1.2</f>
        <v>70.62</v>
      </c>
      <c r="AX242" s="48">
        <f t="shared" ref="AX242:AY242" si="119">AX241*1.2</f>
        <v>20.36</v>
      </c>
      <c r="AY242" s="14">
        <f t="shared" si="119"/>
        <v>1947.84</v>
      </c>
      <c r="AZ242" s="7">
        <f t="shared" si="104"/>
        <v>104.5</v>
      </c>
      <c r="BA242" s="6"/>
    </row>
    <row r="243" spans="3:58" ht="32.25" customHeight="1">
      <c r="C243" s="14" t="s">
        <v>343</v>
      </c>
      <c r="D243" s="160">
        <v>136</v>
      </c>
      <c r="E243" s="77">
        <v>44183</v>
      </c>
      <c r="F243" s="160" t="s">
        <v>381</v>
      </c>
      <c r="G243" s="93" t="s">
        <v>131</v>
      </c>
      <c r="H243" s="159" t="s">
        <v>205</v>
      </c>
      <c r="I243" s="129" t="s">
        <v>32</v>
      </c>
      <c r="J243" s="12"/>
      <c r="K243" s="12"/>
      <c r="L243" s="12"/>
      <c r="M243" s="47">
        <v>168.13</v>
      </c>
      <c r="N243" s="47">
        <v>17.55</v>
      </c>
      <c r="O243" s="47">
        <v>2420.86</v>
      </c>
      <c r="P243" s="64"/>
      <c r="Q243" s="64"/>
      <c r="R243" s="64"/>
      <c r="S243" s="64"/>
      <c r="T243" s="47">
        <v>171.58</v>
      </c>
      <c r="U243" s="47">
        <v>18.18</v>
      </c>
      <c r="V243" s="47">
        <v>2466.1999999999998</v>
      </c>
      <c r="W243" s="47">
        <f t="shared" si="84"/>
        <v>102.05</v>
      </c>
      <c r="X243" s="15">
        <f t="shared" ref="X243:X244" si="120">(T243-U243)/V243</f>
        <v>6.2199999999999998E-2</v>
      </c>
      <c r="Y243" s="100">
        <v>171.58</v>
      </c>
      <c r="Z243" s="100">
        <v>18.18</v>
      </c>
      <c r="AA243" s="22">
        <v>2466.1999999999998</v>
      </c>
      <c r="AB243" s="15">
        <f t="shared" ref="AB243:AB244" si="121">(AC243-AD243)/AE243</f>
        <v>6.2199999999999998E-2</v>
      </c>
      <c r="AC243" s="22">
        <v>176.72</v>
      </c>
      <c r="AD243" s="100">
        <v>19.149999999999999</v>
      </c>
      <c r="AE243" s="100">
        <v>2533.31</v>
      </c>
      <c r="AF243" s="22">
        <f t="shared" si="109"/>
        <v>103</v>
      </c>
      <c r="AG243" s="57">
        <f t="shared" si="91"/>
        <v>0.1</v>
      </c>
      <c r="AH243" s="14">
        <f t="shared" si="92"/>
        <v>19.916</v>
      </c>
      <c r="AI243" s="14">
        <f t="shared" si="93"/>
        <v>19.916</v>
      </c>
      <c r="AJ243" s="14"/>
      <c r="AK243" s="7">
        <f t="shared" si="94"/>
        <v>11.3</v>
      </c>
      <c r="AL243" s="7">
        <f t="shared" si="95"/>
        <v>0.1</v>
      </c>
      <c r="AM243" s="14">
        <f t="shared" si="96"/>
        <v>20.71264</v>
      </c>
      <c r="AN243" s="14">
        <f t="shared" si="97"/>
        <v>20.71264</v>
      </c>
      <c r="AO243" s="14"/>
      <c r="AP243" s="7">
        <f t="shared" si="98"/>
        <v>104</v>
      </c>
      <c r="AQ243" s="7">
        <f t="shared" si="99"/>
        <v>0.1</v>
      </c>
      <c r="AR243" s="14">
        <f t="shared" si="100"/>
        <v>21.5411456</v>
      </c>
      <c r="AS243" s="14">
        <f t="shared" si="86"/>
        <v>21.5411456</v>
      </c>
      <c r="AT243" s="14"/>
      <c r="AU243" s="7">
        <f t="shared" si="101"/>
        <v>104</v>
      </c>
      <c r="AV243" s="7">
        <f t="shared" si="102"/>
        <v>0.1</v>
      </c>
      <c r="AW243" s="14">
        <f t="shared" si="103"/>
        <v>22.402791424</v>
      </c>
      <c r="AX243" s="14">
        <f t="shared" si="87"/>
        <v>22.402791424</v>
      </c>
      <c r="AY243" s="14"/>
      <c r="AZ243" s="7">
        <f t="shared" si="104"/>
        <v>104</v>
      </c>
      <c r="BA243" s="6"/>
    </row>
    <row r="244" spans="3:58" ht="32.25" customHeight="1">
      <c r="C244" s="14" t="s">
        <v>343</v>
      </c>
      <c r="D244" s="160"/>
      <c r="E244" s="77">
        <v>44183</v>
      </c>
      <c r="F244" s="160"/>
      <c r="G244" s="93" t="s">
        <v>130</v>
      </c>
      <c r="H244" s="159"/>
      <c r="I244" s="129" t="s">
        <v>120</v>
      </c>
      <c r="J244" s="12"/>
      <c r="K244" s="12"/>
      <c r="L244" s="12"/>
      <c r="M244" s="47">
        <v>168.13</v>
      </c>
      <c r="N244" s="47">
        <v>17.55</v>
      </c>
      <c r="O244" s="47">
        <v>2420.86</v>
      </c>
      <c r="P244" s="64"/>
      <c r="Q244" s="64"/>
      <c r="R244" s="64"/>
      <c r="S244" s="64"/>
      <c r="T244" s="47">
        <v>171.58</v>
      </c>
      <c r="U244" s="47">
        <v>18.18</v>
      </c>
      <c r="V244" s="47">
        <v>2466.1999999999998</v>
      </c>
      <c r="W244" s="47">
        <f t="shared" si="84"/>
        <v>102.05</v>
      </c>
      <c r="X244" s="15">
        <f t="shared" si="120"/>
        <v>6.2199999999999998E-2</v>
      </c>
      <c r="Y244" s="100">
        <v>171.58</v>
      </c>
      <c r="Z244" s="100">
        <v>18.18</v>
      </c>
      <c r="AA244" s="22">
        <v>2466.1999999999998</v>
      </c>
      <c r="AB244" s="15">
        <f t="shared" si="121"/>
        <v>6.2199999999999998E-2</v>
      </c>
      <c r="AC244" s="22">
        <v>176.72</v>
      </c>
      <c r="AD244" s="100">
        <v>19.149999999999999</v>
      </c>
      <c r="AE244" s="100">
        <v>2533.31</v>
      </c>
      <c r="AF244" s="22">
        <f t="shared" si="109"/>
        <v>103</v>
      </c>
      <c r="AG244" s="57">
        <f t="shared" si="91"/>
        <v>0.1</v>
      </c>
      <c r="AH244" s="14">
        <f t="shared" si="92"/>
        <v>19.916</v>
      </c>
      <c r="AI244" s="14">
        <f t="shared" si="93"/>
        <v>19.916</v>
      </c>
      <c r="AJ244" s="14"/>
      <c r="AK244" s="7">
        <f t="shared" si="94"/>
        <v>11.3</v>
      </c>
      <c r="AL244" s="7">
        <f t="shared" si="95"/>
        <v>0.1</v>
      </c>
      <c r="AM244" s="14">
        <f t="shared" si="96"/>
        <v>20.71264</v>
      </c>
      <c r="AN244" s="14">
        <f t="shared" si="97"/>
        <v>20.71264</v>
      </c>
      <c r="AO244" s="14"/>
      <c r="AP244" s="7">
        <f t="shared" si="98"/>
        <v>104</v>
      </c>
      <c r="AQ244" s="7">
        <f t="shared" si="99"/>
        <v>0.1</v>
      </c>
      <c r="AR244" s="14">
        <f t="shared" si="100"/>
        <v>21.5411456</v>
      </c>
      <c r="AS244" s="14">
        <f t="shared" si="86"/>
        <v>21.5411456</v>
      </c>
      <c r="AT244" s="14"/>
      <c r="AU244" s="7">
        <f t="shared" si="101"/>
        <v>104</v>
      </c>
      <c r="AV244" s="7">
        <f t="shared" si="102"/>
        <v>0.1</v>
      </c>
      <c r="AW244" s="14">
        <f t="shared" si="103"/>
        <v>22.402791424</v>
      </c>
      <c r="AX244" s="14">
        <f t="shared" si="87"/>
        <v>22.402791424</v>
      </c>
      <c r="AY244" s="14"/>
      <c r="AZ244" s="7">
        <f t="shared" si="104"/>
        <v>104</v>
      </c>
      <c r="BA244" s="6"/>
      <c r="BF244" s="8"/>
    </row>
    <row r="245" spans="3:58" ht="33.75" customHeight="1">
      <c r="C245" s="14" t="s">
        <v>344</v>
      </c>
      <c r="D245" s="160">
        <v>137</v>
      </c>
      <c r="E245" s="77">
        <v>44183</v>
      </c>
      <c r="F245" s="139" t="s">
        <v>351</v>
      </c>
      <c r="G245" s="64" t="s">
        <v>0</v>
      </c>
      <c r="H245" s="159" t="s">
        <v>197</v>
      </c>
      <c r="I245" s="129" t="s">
        <v>32</v>
      </c>
      <c r="J245" s="12"/>
      <c r="K245" s="12"/>
      <c r="L245" s="12"/>
      <c r="M245" s="47">
        <v>128.69</v>
      </c>
      <c r="N245" s="64">
        <v>21.71</v>
      </c>
      <c r="O245" s="47">
        <v>1584.83</v>
      </c>
      <c r="P245" s="64"/>
      <c r="Q245" s="64"/>
      <c r="R245" s="64"/>
      <c r="S245" s="64"/>
      <c r="T245" s="47">
        <v>132.6</v>
      </c>
      <c r="U245" s="47">
        <v>22.33</v>
      </c>
      <c r="V245" s="47">
        <v>1633.51</v>
      </c>
      <c r="W245" s="47">
        <f t="shared" si="84"/>
        <v>103.04</v>
      </c>
      <c r="X245" s="15">
        <f t="shared" ref="X245:X259" si="122">(T245-U245)/V245</f>
        <v>6.7500000000000004E-2</v>
      </c>
      <c r="Y245" s="22">
        <f>(X245*AA245)+Z245</f>
        <v>117.47</v>
      </c>
      <c r="Z245" s="100">
        <v>22.33</v>
      </c>
      <c r="AA245" s="100">
        <v>1409.52</v>
      </c>
      <c r="AB245" s="15">
        <f>X245</f>
        <v>6.7500000000000004E-2</v>
      </c>
      <c r="AC245" s="22">
        <f>(AB245*AE245)+AD245</f>
        <v>120.38</v>
      </c>
      <c r="AD245" s="100">
        <v>22.87</v>
      </c>
      <c r="AE245" s="22">
        <v>1444.6</v>
      </c>
      <c r="AF245" s="22">
        <f t="shared" si="109"/>
        <v>102.48</v>
      </c>
      <c r="AG245" s="57">
        <f t="shared" si="91"/>
        <v>0.1</v>
      </c>
      <c r="AH245" s="14">
        <f t="shared" si="92"/>
        <v>23.784800000000001</v>
      </c>
      <c r="AI245" s="14">
        <f t="shared" si="93"/>
        <v>23.784800000000001</v>
      </c>
      <c r="AJ245" s="14"/>
      <c r="AK245" s="7">
        <f t="shared" si="94"/>
        <v>19.8</v>
      </c>
      <c r="AL245" s="7">
        <f t="shared" si="95"/>
        <v>0.1</v>
      </c>
      <c r="AM245" s="14">
        <f t="shared" si="96"/>
        <v>24.736191999999999</v>
      </c>
      <c r="AN245" s="14">
        <f t="shared" si="97"/>
        <v>24.736191999999999</v>
      </c>
      <c r="AO245" s="14"/>
      <c r="AP245" s="7">
        <f t="shared" si="98"/>
        <v>104</v>
      </c>
      <c r="AQ245" s="7">
        <f t="shared" si="99"/>
        <v>0.1</v>
      </c>
      <c r="AR245" s="14">
        <f t="shared" si="100"/>
        <v>25.72563968</v>
      </c>
      <c r="AS245" s="14">
        <f t="shared" si="86"/>
        <v>25.72563968</v>
      </c>
      <c r="AT245" s="14"/>
      <c r="AU245" s="7">
        <f t="shared" si="101"/>
        <v>104</v>
      </c>
      <c r="AV245" s="7">
        <f t="shared" si="102"/>
        <v>0.1</v>
      </c>
      <c r="AW245" s="14">
        <f t="shared" si="103"/>
        <v>26.7546652672</v>
      </c>
      <c r="AX245" s="14">
        <f t="shared" si="87"/>
        <v>26.7546652672</v>
      </c>
      <c r="AY245" s="14"/>
      <c r="AZ245" s="7">
        <f t="shared" si="104"/>
        <v>104</v>
      </c>
      <c r="BA245" s="6"/>
    </row>
    <row r="246" spans="3:58" ht="36" customHeight="1">
      <c r="C246" s="14" t="s">
        <v>344</v>
      </c>
      <c r="D246" s="160"/>
      <c r="E246" s="77">
        <v>44183</v>
      </c>
      <c r="F246" s="140"/>
      <c r="G246" s="64" t="s">
        <v>0</v>
      </c>
      <c r="H246" s="159"/>
      <c r="I246" s="129" t="s">
        <v>120</v>
      </c>
      <c r="J246" s="12"/>
      <c r="K246" s="12"/>
      <c r="L246" s="12"/>
      <c r="M246" s="47">
        <v>128.69</v>
      </c>
      <c r="N246" s="64">
        <v>21.71</v>
      </c>
      <c r="O246" s="47">
        <v>1584.83</v>
      </c>
      <c r="P246" s="64"/>
      <c r="Q246" s="64"/>
      <c r="R246" s="64"/>
      <c r="S246" s="64"/>
      <c r="T246" s="47">
        <f>T245</f>
        <v>132.6</v>
      </c>
      <c r="U246" s="47">
        <f>U245</f>
        <v>22.33</v>
      </c>
      <c r="V246" s="47">
        <f>V245</f>
        <v>1633.51</v>
      </c>
      <c r="W246" s="47">
        <f t="shared" si="84"/>
        <v>103.04</v>
      </c>
      <c r="X246" s="15"/>
      <c r="Y246" s="22">
        <f>Y245</f>
        <v>117.47</v>
      </c>
      <c r="Z246" s="100">
        <f>Z245</f>
        <v>22.33</v>
      </c>
      <c r="AA246" s="100">
        <f>AA245</f>
        <v>1409.52</v>
      </c>
      <c r="AB246" s="100"/>
      <c r="AC246" s="22">
        <f>AC245</f>
        <v>120.38</v>
      </c>
      <c r="AD246" s="100">
        <f>AD245</f>
        <v>22.87</v>
      </c>
      <c r="AE246" s="22">
        <f>AE245</f>
        <v>1444.6</v>
      </c>
      <c r="AF246" s="22">
        <f t="shared" si="109"/>
        <v>102.48</v>
      </c>
      <c r="AG246" s="57">
        <f t="shared" si="91"/>
        <v>0</v>
      </c>
      <c r="AH246" s="14">
        <f t="shared" si="92"/>
        <v>23.784800000000001</v>
      </c>
      <c r="AI246" s="14">
        <f t="shared" si="93"/>
        <v>23.784800000000001</v>
      </c>
      <c r="AJ246" s="14"/>
      <c r="AK246" s="7">
        <f t="shared" si="94"/>
        <v>19.8</v>
      </c>
      <c r="AL246" s="7">
        <f t="shared" si="95"/>
        <v>0</v>
      </c>
      <c r="AM246" s="14">
        <f t="shared" si="96"/>
        <v>24.736191999999999</v>
      </c>
      <c r="AN246" s="14">
        <f t="shared" si="97"/>
        <v>24.736191999999999</v>
      </c>
      <c r="AO246" s="14"/>
      <c r="AP246" s="7">
        <f t="shared" si="98"/>
        <v>104</v>
      </c>
      <c r="AQ246" s="7">
        <f t="shared" si="99"/>
        <v>0</v>
      </c>
      <c r="AR246" s="14">
        <f t="shared" si="100"/>
        <v>25.72563968</v>
      </c>
      <c r="AS246" s="14">
        <f t="shared" si="86"/>
        <v>25.72563968</v>
      </c>
      <c r="AT246" s="14"/>
      <c r="AU246" s="7">
        <f t="shared" si="101"/>
        <v>104</v>
      </c>
      <c r="AV246" s="7">
        <f t="shared" si="102"/>
        <v>0</v>
      </c>
      <c r="AW246" s="14">
        <f t="shared" si="103"/>
        <v>26.7546652672</v>
      </c>
      <c r="AX246" s="14">
        <f t="shared" si="87"/>
        <v>26.7546652672</v>
      </c>
      <c r="AY246" s="14"/>
      <c r="AZ246" s="7">
        <f t="shared" si="104"/>
        <v>104</v>
      </c>
      <c r="BA246" s="6"/>
    </row>
    <row r="247" spans="3:58" s="49" customFormat="1" ht="31.5" customHeight="1">
      <c r="C247" s="79" t="s">
        <v>344</v>
      </c>
      <c r="D247" s="152">
        <v>138</v>
      </c>
      <c r="E247" s="77">
        <v>44183</v>
      </c>
      <c r="F247" s="160" t="s">
        <v>352</v>
      </c>
      <c r="G247" s="64" t="s">
        <v>0</v>
      </c>
      <c r="H247" s="159" t="s">
        <v>198</v>
      </c>
      <c r="I247" s="129" t="s">
        <v>32</v>
      </c>
      <c r="J247" s="12"/>
      <c r="K247" s="12"/>
      <c r="L247" s="12"/>
      <c r="M247" s="64">
        <v>119.72</v>
      </c>
      <c r="N247" s="64">
        <v>21.71</v>
      </c>
      <c r="O247" s="64">
        <v>1462.81</v>
      </c>
      <c r="P247" s="64"/>
      <c r="Q247" s="64"/>
      <c r="R247" s="64"/>
      <c r="S247" s="64"/>
      <c r="T247" s="47">
        <v>122.24</v>
      </c>
      <c r="U247" s="47">
        <v>22.33</v>
      </c>
      <c r="V247" s="47">
        <v>1491.19</v>
      </c>
      <c r="W247" s="47">
        <f t="shared" ref="W247" si="123">T247/M247*100</f>
        <v>102.1</v>
      </c>
      <c r="X247" s="15">
        <f t="shared" ref="X247" si="124">(T247-U247)/V247</f>
        <v>6.7000000000000004E-2</v>
      </c>
      <c r="Y247" s="22">
        <f>(X247*AA247)+Z247</f>
        <v>108.5</v>
      </c>
      <c r="Z247" s="100">
        <v>22.33</v>
      </c>
      <c r="AA247" s="100">
        <v>1286.17</v>
      </c>
      <c r="AB247" s="15">
        <f>X247</f>
        <v>6.7000000000000004E-2</v>
      </c>
      <c r="AC247" s="22">
        <f>(AB247*AE247)+AD247</f>
        <v>111.13</v>
      </c>
      <c r="AD247" s="100">
        <v>22.87</v>
      </c>
      <c r="AE247" s="100">
        <v>1317.35</v>
      </c>
      <c r="AF247" s="22">
        <f t="shared" ref="AF247:AF248" si="125">AC247/Y247*100</f>
        <v>102.42</v>
      </c>
      <c r="AG247" s="57">
        <f t="shared" ref="AG247:AG248" si="126">AB247</f>
        <v>0.1</v>
      </c>
      <c r="AH247" s="14">
        <f t="shared" ref="AH247:AH248" si="127">(AG247*AJ247)+AI247</f>
        <v>23.784800000000001</v>
      </c>
      <c r="AI247" s="14">
        <f t="shared" ref="AI247:AI248" si="128">AD247*1.04</f>
        <v>23.784800000000001</v>
      </c>
      <c r="AJ247" s="14"/>
      <c r="AK247" s="7">
        <f t="shared" ref="AK247:AK248" si="129">AH247/AC247*100</f>
        <v>21.4</v>
      </c>
      <c r="AL247" s="7">
        <f t="shared" ref="AL247:AL248" si="130">AG247</f>
        <v>0.1</v>
      </c>
      <c r="AM247" s="14">
        <f t="shared" ref="AM247:AM248" si="131">(AL247*AO247)+AN247</f>
        <v>24.736191999999999</v>
      </c>
      <c r="AN247" s="14">
        <f t="shared" ref="AN247:AN248" si="132">AI247*1.04</f>
        <v>24.736191999999999</v>
      </c>
      <c r="AO247" s="14"/>
      <c r="AP247" s="7">
        <f t="shared" ref="AP247:AP248" si="133">AM247/AH247*100</f>
        <v>104</v>
      </c>
      <c r="AQ247" s="7">
        <f t="shared" ref="AQ247:AQ248" si="134">AL247</f>
        <v>0.1</v>
      </c>
      <c r="AR247" s="14">
        <f t="shared" ref="AR247:AR248" si="135">(AQ247*AT247)+AS247</f>
        <v>25.72563968</v>
      </c>
      <c r="AS247" s="14">
        <f t="shared" ref="AS247:AS248" si="136">AN247*1.04</f>
        <v>25.72563968</v>
      </c>
      <c r="AT247" s="14"/>
      <c r="AU247" s="7">
        <f t="shared" ref="AU247:AU248" si="137">AR247/AM247*100</f>
        <v>104</v>
      </c>
      <c r="AV247" s="7">
        <f t="shared" ref="AV247:AV248" si="138">AQ247</f>
        <v>0.1</v>
      </c>
      <c r="AW247" s="14">
        <f t="shared" ref="AW247:AW248" si="139">(AV247*AY247)+AX247</f>
        <v>26.7546652672</v>
      </c>
      <c r="AX247" s="14">
        <f t="shared" ref="AX247:AX248" si="140">AS247*1.04</f>
        <v>26.7546652672</v>
      </c>
      <c r="AY247" s="14"/>
      <c r="AZ247" s="7">
        <f t="shared" ref="AZ247:AZ248" si="141">AW247/AR247*100</f>
        <v>104</v>
      </c>
      <c r="BA247" s="6"/>
    </row>
    <row r="248" spans="3:58" s="49" customFormat="1" ht="30" customHeight="1">
      <c r="C248" s="79" t="s">
        <v>344</v>
      </c>
      <c r="D248" s="152"/>
      <c r="E248" s="77">
        <v>44183</v>
      </c>
      <c r="F248" s="160"/>
      <c r="G248" s="64" t="s">
        <v>0</v>
      </c>
      <c r="H248" s="159"/>
      <c r="I248" s="129" t="s">
        <v>120</v>
      </c>
      <c r="J248" s="12"/>
      <c r="K248" s="12"/>
      <c r="L248" s="12"/>
      <c r="M248" s="64">
        <v>119.72</v>
      </c>
      <c r="N248" s="64">
        <v>21.71</v>
      </c>
      <c r="O248" s="64">
        <v>1462.81</v>
      </c>
      <c r="P248" s="64"/>
      <c r="Q248" s="64"/>
      <c r="R248" s="64"/>
      <c r="S248" s="64"/>
      <c r="T248" s="47">
        <f>T247</f>
        <v>122.24</v>
      </c>
      <c r="U248" s="47">
        <f>U247</f>
        <v>22.33</v>
      </c>
      <c r="V248" s="47">
        <f>V247</f>
        <v>1491.19</v>
      </c>
      <c r="W248" s="47">
        <f>T248/M248*100</f>
        <v>102.1</v>
      </c>
      <c r="X248" s="15"/>
      <c r="Y248" s="22">
        <f>Y247</f>
        <v>108.5</v>
      </c>
      <c r="Z248" s="100">
        <f>Z247</f>
        <v>22.33</v>
      </c>
      <c r="AA248" s="100">
        <f>AA247</f>
        <v>1286.17</v>
      </c>
      <c r="AB248" s="100"/>
      <c r="AC248" s="22">
        <f>AC247</f>
        <v>111.13</v>
      </c>
      <c r="AD248" s="100">
        <f>AD247</f>
        <v>22.87</v>
      </c>
      <c r="AE248" s="100">
        <f>AE247</f>
        <v>1317.35</v>
      </c>
      <c r="AF248" s="22">
        <f t="shared" si="125"/>
        <v>102.42</v>
      </c>
      <c r="AG248" s="57">
        <f t="shared" si="126"/>
        <v>0</v>
      </c>
      <c r="AH248" s="14">
        <f t="shared" si="127"/>
        <v>23.784800000000001</v>
      </c>
      <c r="AI248" s="14">
        <f t="shared" si="128"/>
        <v>23.784800000000001</v>
      </c>
      <c r="AJ248" s="14"/>
      <c r="AK248" s="7">
        <f t="shared" si="129"/>
        <v>21.4</v>
      </c>
      <c r="AL248" s="7">
        <f t="shared" si="130"/>
        <v>0</v>
      </c>
      <c r="AM248" s="14">
        <f t="shared" si="131"/>
        <v>24.736191999999999</v>
      </c>
      <c r="AN248" s="14">
        <f t="shared" si="132"/>
        <v>24.736191999999999</v>
      </c>
      <c r="AO248" s="14"/>
      <c r="AP248" s="7">
        <f t="shared" si="133"/>
        <v>104</v>
      </c>
      <c r="AQ248" s="7">
        <f t="shared" si="134"/>
        <v>0</v>
      </c>
      <c r="AR248" s="14">
        <f t="shared" si="135"/>
        <v>25.72563968</v>
      </c>
      <c r="AS248" s="14">
        <f t="shared" si="136"/>
        <v>25.72563968</v>
      </c>
      <c r="AT248" s="14"/>
      <c r="AU248" s="7">
        <f t="shared" si="137"/>
        <v>104</v>
      </c>
      <c r="AV248" s="7">
        <f t="shared" si="138"/>
        <v>0</v>
      </c>
      <c r="AW248" s="14">
        <f t="shared" si="139"/>
        <v>26.7546652672</v>
      </c>
      <c r="AX248" s="14">
        <f t="shared" si="140"/>
        <v>26.7546652672</v>
      </c>
      <c r="AY248" s="14"/>
      <c r="AZ248" s="7">
        <f t="shared" si="141"/>
        <v>104</v>
      </c>
      <c r="BA248" s="6"/>
    </row>
    <row r="249" spans="3:58" ht="28.5" customHeight="1">
      <c r="C249" s="54" t="s">
        <v>31</v>
      </c>
      <c r="D249" s="152">
        <v>139</v>
      </c>
      <c r="E249" s="77">
        <v>44183</v>
      </c>
      <c r="F249" s="152" t="s">
        <v>393</v>
      </c>
      <c r="G249" s="86" t="s">
        <v>21</v>
      </c>
      <c r="H249" s="163" t="s">
        <v>194</v>
      </c>
      <c r="I249" s="120" t="s">
        <v>11</v>
      </c>
      <c r="J249" s="87"/>
      <c r="K249" s="87"/>
      <c r="L249" s="20"/>
      <c r="M249" s="47">
        <v>98.66</v>
      </c>
      <c r="N249" s="64">
        <v>18.09</v>
      </c>
      <c r="O249" s="47">
        <v>1856.37</v>
      </c>
      <c r="P249" s="98"/>
      <c r="Q249" s="99"/>
      <c r="R249" s="46"/>
      <c r="S249" s="96"/>
      <c r="T249" s="47">
        <f>ROUND((M249-N249)/O249,4)*V249+U249</f>
        <v>99.25</v>
      </c>
      <c r="U249" s="46">
        <v>18.61</v>
      </c>
      <c r="V249" s="46">
        <v>1857.98</v>
      </c>
      <c r="W249" s="47">
        <f>T249/M249*100</f>
        <v>100.6</v>
      </c>
      <c r="X249" s="15">
        <f t="shared" ref="X249:X253" si="142">ROUND((Y249-Z249)/AA249,4)</f>
        <v>4.3400000000000001E-2</v>
      </c>
      <c r="Y249" s="100">
        <v>99.25</v>
      </c>
      <c r="Z249" s="100">
        <v>18.61</v>
      </c>
      <c r="AA249" s="100">
        <v>1857.98</v>
      </c>
      <c r="AB249" s="15">
        <f>ROUND((AC249-AD249)/AE249,4)</f>
        <v>4.5400000000000003E-2</v>
      </c>
      <c r="AC249" s="22">
        <v>104.05</v>
      </c>
      <c r="AD249" s="100">
        <v>19.059999999999999</v>
      </c>
      <c r="AE249" s="117">
        <v>1872.13</v>
      </c>
      <c r="AF249" s="22">
        <f t="shared" si="109"/>
        <v>104.84</v>
      </c>
      <c r="AG249" s="58">
        <f>(ROUND((AC249-AD249)/AE249,4))</f>
        <v>4.5400000000000003E-2</v>
      </c>
      <c r="AH249" s="14">
        <f t="shared" si="92"/>
        <v>19.822399999999998</v>
      </c>
      <c r="AI249" s="14">
        <f t="shared" si="93"/>
        <v>19.822399999999998</v>
      </c>
      <c r="AJ249" s="14"/>
      <c r="AK249" s="7">
        <f t="shared" si="94"/>
        <v>19.100000000000001</v>
      </c>
      <c r="AL249" s="7">
        <f t="shared" si="95"/>
        <v>0</v>
      </c>
      <c r="AM249" s="14">
        <f t="shared" si="96"/>
        <v>20.615296000000001</v>
      </c>
      <c r="AN249" s="14">
        <f t="shared" si="97"/>
        <v>20.615296000000001</v>
      </c>
      <c r="AO249" s="14"/>
      <c r="AP249" s="7">
        <f t="shared" si="98"/>
        <v>104</v>
      </c>
      <c r="AQ249" s="7">
        <f t="shared" si="99"/>
        <v>0</v>
      </c>
      <c r="AR249" s="14">
        <f t="shared" si="100"/>
        <v>21.43990784</v>
      </c>
      <c r="AS249" s="14">
        <f t="shared" si="86"/>
        <v>21.43990784</v>
      </c>
      <c r="AT249" s="14"/>
      <c r="AU249" s="7">
        <f t="shared" si="101"/>
        <v>104</v>
      </c>
      <c r="AV249" s="7">
        <f t="shared" si="102"/>
        <v>0</v>
      </c>
      <c r="AW249" s="14">
        <f t="shared" si="103"/>
        <v>22.297504153599998</v>
      </c>
      <c r="AX249" s="14">
        <f t="shared" si="87"/>
        <v>22.297504153599998</v>
      </c>
      <c r="AY249" s="14"/>
      <c r="AZ249" s="7">
        <f t="shared" si="104"/>
        <v>104</v>
      </c>
      <c r="BA249" s="6"/>
    </row>
    <row r="250" spans="3:58" ht="27" customHeight="1">
      <c r="C250" s="70" t="s">
        <v>31</v>
      </c>
      <c r="D250" s="152"/>
      <c r="E250" s="77">
        <v>44183</v>
      </c>
      <c r="F250" s="152"/>
      <c r="G250" s="86" t="s">
        <v>21</v>
      </c>
      <c r="H250" s="163"/>
      <c r="I250" s="120" t="s">
        <v>12</v>
      </c>
      <c r="J250" s="87"/>
      <c r="K250" s="87"/>
      <c r="L250" s="20"/>
      <c r="M250" s="47">
        <v>118.39</v>
      </c>
      <c r="N250" s="64">
        <v>21.71</v>
      </c>
      <c r="O250" s="47">
        <v>2227.64</v>
      </c>
      <c r="P250" s="98"/>
      <c r="Q250" s="99"/>
      <c r="R250" s="46"/>
      <c r="S250" s="96"/>
      <c r="T250" s="46">
        <f>T249*1.2</f>
        <v>119.1</v>
      </c>
      <c r="U250" s="46">
        <f>U249*1.2</f>
        <v>22.33</v>
      </c>
      <c r="V250" s="46">
        <f>V249*1.2</f>
        <v>2229.58</v>
      </c>
      <c r="W250" s="47">
        <f t="shared" si="84"/>
        <v>100.6</v>
      </c>
      <c r="X250" s="15">
        <f t="shared" si="142"/>
        <v>4.3400000000000001E-2</v>
      </c>
      <c r="Y250" s="22">
        <v>119.1</v>
      </c>
      <c r="Z250" s="100">
        <v>22.33</v>
      </c>
      <c r="AA250" s="100">
        <v>2229.58</v>
      </c>
      <c r="AB250" s="15">
        <f>ROUND((AC250-AD250)/AE250,4)</f>
        <v>4.5400000000000003E-2</v>
      </c>
      <c r="AC250" s="22">
        <v>124.86</v>
      </c>
      <c r="AD250" s="100">
        <v>22.87</v>
      </c>
      <c r="AE250" s="117">
        <v>2246.56</v>
      </c>
      <c r="AF250" s="22">
        <f t="shared" si="109"/>
        <v>104.84</v>
      </c>
      <c r="AG250" s="58">
        <f t="shared" ref="AG250:AG257" si="143">(ROUND((AC250-AD250)/AE250,4))</f>
        <v>4.5400000000000003E-2</v>
      </c>
      <c r="AH250" s="14">
        <f t="shared" si="92"/>
        <v>23.784800000000001</v>
      </c>
      <c r="AI250" s="14">
        <f t="shared" si="93"/>
        <v>23.784800000000001</v>
      </c>
      <c r="AJ250" s="14"/>
      <c r="AK250" s="7">
        <f t="shared" si="94"/>
        <v>19</v>
      </c>
      <c r="AL250" s="7">
        <f t="shared" si="95"/>
        <v>0</v>
      </c>
      <c r="AM250" s="14">
        <f t="shared" si="96"/>
        <v>24.736191999999999</v>
      </c>
      <c r="AN250" s="14">
        <f t="shared" si="97"/>
        <v>24.736191999999999</v>
      </c>
      <c r="AO250" s="14"/>
      <c r="AP250" s="7">
        <f t="shared" si="98"/>
        <v>104</v>
      </c>
      <c r="AQ250" s="7">
        <f t="shared" si="99"/>
        <v>0</v>
      </c>
      <c r="AR250" s="14">
        <f t="shared" si="100"/>
        <v>25.72563968</v>
      </c>
      <c r="AS250" s="14">
        <f t="shared" si="86"/>
        <v>25.72563968</v>
      </c>
      <c r="AT250" s="14"/>
      <c r="AU250" s="7">
        <f t="shared" si="101"/>
        <v>104</v>
      </c>
      <c r="AV250" s="7">
        <f t="shared" si="102"/>
        <v>0</v>
      </c>
      <c r="AW250" s="14">
        <f t="shared" si="103"/>
        <v>26.7546652672</v>
      </c>
      <c r="AX250" s="14">
        <f t="shared" si="87"/>
        <v>26.7546652672</v>
      </c>
      <c r="AY250" s="14"/>
      <c r="AZ250" s="7">
        <f t="shared" si="104"/>
        <v>104</v>
      </c>
      <c r="BA250" s="6"/>
    </row>
    <row r="251" spans="3:58" ht="37.5" customHeight="1">
      <c r="C251" s="70" t="s">
        <v>31</v>
      </c>
      <c r="D251" s="152">
        <v>140</v>
      </c>
      <c r="E251" s="77">
        <v>44183</v>
      </c>
      <c r="F251" s="152" t="s">
        <v>393</v>
      </c>
      <c r="G251" s="86" t="s">
        <v>21</v>
      </c>
      <c r="H251" s="163" t="s">
        <v>193</v>
      </c>
      <c r="I251" s="120" t="s">
        <v>11</v>
      </c>
      <c r="J251" s="87"/>
      <c r="K251" s="87"/>
      <c r="L251" s="20"/>
      <c r="M251" s="47">
        <v>100.52</v>
      </c>
      <c r="N251" s="64">
        <v>18.09</v>
      </c>
      <c r="O251" s="47">
        <v>1899.21</v>
      </c>
      <c r="P251" s="98"/>
      <c r="Q251" s="99"/>
      <c r="R251" s="46"/>
      <c r="S251" s="96"/>
      <c r="T251" s="47">
        <f>ROUND((M251-N251)/O251,4)*V251+U251</f>
        <v>101.67</v>
      </c>
      <c r="U251" s="46">
        <v>18.61</v>
      </c>
      <c r="V251" s="46">
        <v>1913.8</v>
      </c>
      <c r="W251" s="47">
        <f t="shared" si="84"/>
        <v>101.14</v>
      </c>
      <c r="X251" s="15">
        <f t="shared" si="142"/>
        <v>4.3400000000000001E-2</v>
      </c>
      <c r="Y251" s="100">
        <v>101.67</v>
      </c>
      <c r="Z251" s="100">
        <v>18.61</v>
      </c>
      <c r="AA251" s="100">
        <v>1913.8</v>
      </c>
      <c r="AB251" s="15">
        <f t="shared" ref="AB251:AB253" si="144">ROUND((AC251-AD251)/AE251,4)</f>
        <v>4.4699999999999997E-2</v>
      </c>
      <c r="AC251" s="22">
        <v>106.64</v>
      </c>
      <c r="AD251" s="100">
        <v>19.059999999999999</v>
      </c>
      <c r="AE251" s="117">
        <v>1959.29</v>
      </c>
      <c r="AF251" s="22">
        <f t="shared" si="109"/>
        <v>104.89</v>
      </c>
      <c r="AG251" s="58">
        <f>(ROUND((AC251-AD251)/AE251,4))</f>
        <v>4.4699999999999997E-2</v>
      </c>
      <c r="AH251" s="14">
        <f t="shared" si="92"/>
        <v>19.822399999999998</v>
      </c>
      <c r="AI251" s="14">
        <f t="shared" si="93"/>
        <v>19.822399999999998</v>
      </c>
      <c r="AJ251" s="14"/>
      <c r="AK251" s="7">
        <f t="shared" si="94"/>
        <v>18.600000000000001</v>
      </c>
      <c r="AL251" s="7">
        <f t="shared" si="95"/>
        <v>0</v>
      </c>
      <c r="AM251" s="14">
        <f t="shared" si="96"/>
        <v>20.615296000000001</v>
      </c>
      <c r="AN251" s="14">
        <f t="shared" si="97"/>
        <v>20.615296000000001</v>
      </c>
      <c r="AO251" s="14"/>
      <c r="AP251" s="7">
        <f t="shared" si="98"/>
        <v>104</v>
      </c>
      <c r="AQ251" s="7">
        <f t="shared" si="99"/>
        <v>0</v>
      </c>
      <c r="AR251" s="14">
        <f t="shared" si="100"/>
        <v>21.43990784</v>
      </c>
      <c r="AS251" s="14">
        <f t="shared" si="86"/>
        <v>21.43990784</v>
      </c>
      <c r="AT251" s="14"/>
      <c r="AU251" s="7">
        <f t="shared" si="101"/>
        <v>104</v>
      </c>
      <c r="AV251" s="7">
        <f t="shared" si="102"/>
        <v>0</v>
      </c>
      <c r="AW251" s="14">
        <f t="shared" si="103"/>
        <v>22.297504153599998</v>
      </c>
      <c r="AX251" s="14">
        <f t="shared" si="87"/>
        <v>22.297504153599998</v>
      </c>
      <c r="AY251" s="14"/>
      <c r="AZ251" s="7">
        <f t="shared" si="104"/>
        <v>104</v>
      </c>
      <c r="BA251" s="6"/>
    </row>
    <row r="252" spans="3:58" ht="39" customHeight="1">
      <c r="C252" s="70" t="s">
        <v>31</v>
      </c>
      <c r="D252" s="152"/>
      <c r="E252" s="77">
        <v>44183</v>
      </c>
      <c r="F252" s="152"/>
      <c r="G252" s="86" t="s">
        <v>21</v>
      </c>
      <c r="H252" s="163"/>
      <c r="I252" s="120" t="s">
        <v>12</v>
      </c>
      <c r="J252" s="87"/>
      <c r="K252" s="87"/>
      <c r="L252" s="20"/>
      <c r="M252" s="47">
        <v>120.62</v>
      </c>
      <c r="N252" s="64">
        <v>21.71</v>
      </c>
      <c r="O252" s="47">
        <v>2279.0500000000002</v>
      </c>
      <c r="P252" s="98"/>
      <c r="Q252" s="99"/>
      <c r="R252" s="46"/>
      <c r="S252" s="96"/>
      <c r="T252" s="46">
        <f>T251*1.2</f>
        <v>122</v>
      </c>
      <c r="U252" s="46">
        <f>U251*1.2</f>
        <v>22.33</v>
      </c>
      <c r="V252" s="46">
        <f>V251*1.2</f>
        <v>2296.56</v>
      </c>
      <c r="W252" s="47">
        <f t="shared" si="84"/>
        <v>101.14</v>
      </c>
      <c r="X252" s="15">
        <f t="shared" si="142"/>
        <v>4.3400000000000001E-2</v>
      </c>
      <c r="Y252" s="22">
        <v>122</v>
      </c>
      <c r="Z252" s="100">
        <v>22.33</v>
      </c>
      <c r="AA252" s="100">
        <v>2296.56</v>
      </c>
      <c r="AB252" s="15">
        <f t="shared" si="144"/>
        <v>4.4699999999999997E-2</v>
      </c>
      <c r="AC252" s="22">
        <v>127.97</v>
      </c>
      <c r="AD252" s="100">
        <v>22.87</v>
      </c>
      <c r="AE252" s="117">
        <v>2351.15</v>
      </c>
      <c r="AF252" s="22">
        <f t="shared" si="109"/>
        <v>104.89</v>
      </c>
      <c r="AG252" s="58">
        <f t="shared" si="143"/>
        <v>4.4699999999999997E-2</v>
      </c>
      <c r="AH252" s="14">
        <f t="shared" si="92"/>
        <v>23.784800000000001</v>
      </c>
      <c r="AI252" s="14">
        <f t="shared" si="93"/>
        <v>23.784800000000001</v>
      </c>
      <c r="AJ252" s="14"/>
      <c r="AK252" s="7">
        <f t="shared" si="94"/>
        <v>18.600000000000001</v>
      </c>
      <c r="AL252" s="7">
        <f t="shared" si="95"/>
        <v>0</v>
      </c>
      <c r="AM252" s="14">
        <f t="shared" si="96"/>
        <v>24.736191999999999</v>
      </c>
      <c r="AN252" s="14">
        <f t="shared" si="97"/>
        <v>24.736191999999999</v>
      </c>
      <c r="AO252" s="14"/>
      <c r="AP252" s="7">
        <f t="shared" si="98"/>
        <v>104</v>
      </c>
      <c r="AQ252" s="7">
        <f t="shared" si="99"/>
        <v>0</v>
      </c>
      <c r="AR252" s="14">
        <f t="shared" si="100"/>
        <v>25.72563968</v>
      </c>
      <c r="AS252" s="14">
        <f t="shared" si="86"/>
        <v>25.72563968</v>
      </c>
      <c r="AT252" s="14"/>
      <c r="AU252" s="7">
        <f t="shared" si="101"/>
        <v>104</v>
      </c>
      <c r="AV252" s="7">
        <f t="shared" si="102"/>
        <v>0</v>
      </c>
      <c r="AW252" s="14">
        <f t="shared" si="103"/>
        <v>26.7546652672</v>
      </c>
      <c r="AX252" s="14">
        <f t="shared" si="87"/>
        <v>26.7546652672</v>
      </c>
      <c r="AY252" s="14"/>
      <c r="AZ252" s="7">
        <f t="shared" si="104"/>
        <v>104</v>
      </c>
      <c r="BA252" s="6"/>
    </row>
    <row r="253" spans="3:58" ht="35.25" customHeight="1">
      <c r="C253" s="70" t="s">
        <v>31</v>
      </c>
      <c r="D253" s="152">
        <v>141</v>
      </c>
      <c r="E253" s="77">
        <v>44183</v>
      </c>
      <c r="F253" s="152" t="s">
        <v>393</v>
      </c>
      <c r="G253" s="86" t="s">
        <v>21</v>
      </c>
      <c r="H253" s="163" t="s">
        <v>192</v>
      </c>
      <c r="I253" s="120" t="s">
        <v>11</v>
      </c>
      <c r="J253" s="87"/>
      <c r="K253" s="87"/>
      <c r="L253" s="20"/>
      <c r="M253" s="47">
        <v>100.52</v>
      </c>
      <c r="N253" s="64">
        <v>18.09</v>
      </c>
      <c r="O253" s="47">
        <v>1899.21</v>
      </c>
      <c r="P253" s="98"/>
      <c r="Q253" s="99"/>
      <c r="R253" s="46"/>
      <c r="S253" s="96"/>
      <c r="T253" s="47" t="e">
        <f>ROUND((M253-N253)/O253,4)*V253+U253</f>
        <v>#REF!</v>
      </c>
      <c r="U253" s="46">
        <v>18.61</v>
      </c>
      <c r="V253" s="46" t="e">
        <f>#REF!</f>
        <v>#REF!</v>
      </c>
      <c r="W253" s="47" t="e">
        <f t="shared" si="84"/>
        <v>#REF!</v>
      </c>
      <c r="X253" s="15">
        <f t="shared" si="142"/>
        <v>4.3400000000000001E-2</v>
      </c>
      <c r="Y253" s="100">
        <v>103.22</v>
      </c>
      <c r="Z253" s="100">
        <v>18.61</v>
      </c>
      <c r="AA253" s="100">
        <v>1949.56</v>
      </c>
      <c r="AB253" s="15">
        <f t="shared" si="144"/>
        <v>4.53E-2</v>
      </c>
      <c r="AC253" s="22">
        <v>108.24</v>
      </c>
      <c r="AD253" s="100">
        <v>19.059999999999999</v>
      </c>
      <c r="AE253" s="117">
        <v>1968.76</v>
      </c>
      <c r="AF253" s="22">
        <f t="shared" si="109"/>
        <v>104.86</v>
      </c>
      <c r="AG253" s="58">
        <f t="shared" si="143"/>
        <v>4.53E-2</v>
      </c>
      <c r="AH253" s="14">
        <f t="shared" si="92"/>
        <v>19.822399999999998</v>
      </c>
      <c r="AI253" s="14">
        <f t="shared" si="93"/>
        <v>19.822399999999998</v>
      </c>
      <c r="AJ253" s="14"/>
      <c r="AK253" s="7">
        <f t="shared" si="94"/>
        <v>18.3</v>
      </c>
      <c r="AL253" s="7">
        <f t="shared" si="95"/>
        <v>0</v>
      </c>
      <c r="AM253" s="14">
        <f t="shared" si="96"/>
        <v>20.615296000000001</v>
      </c>
      <c r="AN253" s="14">
        <f t="shared" si="97"/>
        <v>20.615296000000001</v>
      </c>
      <c r="AO253" s="14"/>
      <c r="AP253" s="7">
        <f t="shared" si="98"/>
        <v>104</v>
      </c>
      <c r="AQ253" s="7">
        <f t="shared" si="99"/>
        <v>0</v>
      </c>
      <c r="AR253" s="14">
        <f t="shared" si="100"/>
        <v>21.43990784</v>
      </c>
      <c r="AS253" s="14">
        <f t="shared" si="86"/>
        <v>21.43990784</v>
      </c>
      <c r="AT253" s="14"/>
      <c r="AU253" s="7">
        <f t="shared" si="101"/>
        <v>104</v>
      </c>
      <c r="AV253" s="7">
        <f t="shared" si="102"/>
        <v>0</v>
      </c>
      <c r="AW253" s="14">
        <f t="shared" si="103"/>
        <v>22.297504153599998</v>
      </c>
      <c r="AX253" s="14">
        <f t="shared" si="87"/>
        <v>22.297504153599998</v>
      </c>
      <c r="AY253" s="14"/>
      <c r="AZ253" s="7">
        <f t="shared" si="104"/>
        <v>104</v>
      </c>
      <c r="BA253" s="6"/>
    </row>
    <row r="254" spans="3:58" ht="42.75" customHeight="1">
      <c r="C254" s="70" t="s">
        <v>31</v>
      </c>
      <c r="D254" s="152"/>
      <c r="E254" s="77">
        <v>44183</v>
      </c>
      <c r="F254" s="152"/>
      <c r="G254" s="86" t="s">
        <v>21</v>
      </c>
      <c r="H254" s="163"/>
      <c r="I254" s="120" t="s">
        <v>12</v>
      </c>
      <c r="J254" s="87"/>
      <c r="K254" s="87"/>
      <c r="L254" s="20"/>
      <c r="M254" s="47">
        <v>120.62</v>
      </c>
      <c r="N254" s="64">
        <v>21.71</v>
      </c>
      <c r="O254" s="47">
        <v>2279.0500000000002</v>
      </c>
      <c r="P254" s="98"/>
      <c r="Q254" s="99"/>
      <c r="R254" s="46"/>
      <c r="S254" s="96"/>
      <c r="T254" s="46" t="e">
        <f>T253*1.2</f>
        <v>#REF!</v>
      </c>
      <c r="U254" s="46">
        <f>U253*1.2</f>
        <v>22.33</v>
      </c>
      <c r="V254" s="46" t="e">
        <f>V253*1.2</f>
        <v>#REF!</v>
      </c>
      <c r="W254" s="47" t="e">
        <f t="shared" si="84"/>
        <v>#REF!</v>
      </c>
      <c r="X254" s="15">
        <f>ROUND((Y254-Z254)/AA254,4)</f>
        <v>4.3400000000000001E-2</v>
      </c>
      <c r="Y254" s="100">
        <v>123.86</v>
      </c>
      <c r="Z254" s="100">
        <v>22.33</v>
      </c>
      <c r="AA254" s="100">
        <v>2339.4699999999998</v>
      </c>
      <c r="AB254" s="15">
        <f>ROUND((AC254-AD254)/AE254,4)</f>
        <v>4.53E-2</v>
      </c>
      <c r="AC254" s="22">
        <v>129.88999999999999</v>
      </c>
      <c r="AD254" s="100">
        <v>22.87</v>
      </c>
      <c r="AE254" s="117">
        <v>2362.5100000000002</v>
      </c>
      <c r="AF254" s="22">
        <f t="shared" si="109"/>
        <v>104.87</v>
      </c>
      <c r="AG254" s="58">
        <f t="shared" si="143"/>
        <v>4.53E-2</v>
      </c>
      <c r="AH254" s="14">
        <f t="shared" si="92"/>
        <v>23.784800000000001</v>
      </c>
      <c r="AI254" s="14">
        <f t="shared" si="93"/>
        <v>23.784800000000001</v>
      </c>
      <c r="AJ254" s="14"/>
      <c r="AK254" s="7">
        <f t="shared" si="94"/>
        <v>18.3</v>
      </c>
      <c r="AL254" s="7">
        <f t="shared" si="95"/>
        <v>0</v>
      </c>
      <c r="AM254" s="14">
        <f t="shared" si="96"/>
        <v>24.736191999999999</v>
      </c>
      <c r="AN254" s="14">
        <f t="shared" si="97"/>
        <v>24.736191999999999</v>
      </c>
      <c r="AO254" s="14"/>
      <c r="AP254" s="7">
        <f t="shared" si="98"/>
        <v>104</v>
      </c>
      <c r="AQ254" s="7">
        <f t="shared" si="99"/>
        <v>0</v>
      </c>
      <c r="AR254" s="14">
        <f t="shared" si="100"/>
        <v>25.72563968</v>
      </c>
      <c r="AS254" s="14">
        <f t="shared" si="86"/>
        <v>25.72563968</v>
      </c>
      <c r="AT254" s="14"/>
      <c r="AU254" s="7">
        <f t="shared" si="101"/>
        <v>104</v>
      </c>
      <c r="AV254" s="7">
        <f t="shared" si="102"/>
        <v>0</v>
      </c>
      <c r="AW254" s="14">
        <f t="shared" si="103"/>
        <v>26.7546652672</v>
      </c>
      <c r="AX254" s="14">
        <f t="shared" si="87"/>
        <v>26.7546652672</v>
      </c>
      <c r="AY254" s="14"/>
      <c r="AZ254" s="7">
        <f t="shared" si="104"/>
        <v>104</v>
      </c>
      <c r="BA254" s="6"/>
    </row>
    <row r="255" spans="3:58" ht="62.25" customHeight="1">
      <c r="C255" s="70" t="s">
        <v>31</v>
      </c>
      <c r="D255" s="124">
        <v>142</v>
      </c>
      <c r="E255" s="77">
        <v>44183</v>
      </c>
      <c r="F255" s="84" t="s">
        <v>393</v>
      </c>
      <c r="G255" s="86" t="s">
        <v>21</v>
      </c>
      <c r="H255" s="89" t="s">
        <v>191</v>
      </c>
      <c r="I255" s="120" t="s">
        <v>11</v>
      </c>
      <c r="J255" s="87"/>
      <c r="K255" s="87"/>
      <c r="L255" s="20"/>
      <c r="M255" s="47">
        <v>138.02000000000001</v>
      </c>
      <c r="N255" s="64">
        <v>18.09</v>
      </c>
      <c r="O255" s="47">
        <v>1779.43</v>
      </c>
      <c r="P255" s="98"/>
      <c r="Q255" s="99"/>
      <c r="R255" s="46"/>
      <c r="S255" s="96"/>
      <c r="T255" s="47">
        <f>ROUND((M255-N255)/O255,4)*V255+U255</f>
        <v>142.74</v>
      </c>
      <c r="U255" s="46">
        <v>18.61</v>
      </c>
      <c r="V255" s="46">
        <v>1841.71</v>
      </c>
      <c r="W255" s="47">
        <f t="shared" si="84"/>
        <v>103.42</v>
      </c>
      <c r="X255" s="15">
        <f t="shared" ref="X255:X257" si="145">ROUND((Y255-Z255)/AA255,4)</f>
        <v>6.7400000000000002E-2</v>
      </c>
      <c r="Y255" s="100">
        <v>142.74</v>
      </c>
      <c r="Z255" s="100">
        <v>18.61</v>
      </c>
      <c r="AA255" s="117">
        <v>1841.71</v>
      </c>
      <c r="AB255" s="15">
        <f>ROUND((AC255-AD255)/AE255,4)</f>
        <v>6.7400000000000002E-2</v>
      </c>
      <c r="AC255" s="22">
        <v>146.52000000000001</v>
      </c>
      <c r="AD255" s="100">
        <v>19.059999999999999</v>
      </c>
      <c r="AE255" s="117">
        <v>1891.05</v>
      </c>
      <c r="AF255" s="22">
        <f>AC255/Y255*100</f>
        <v>102.65</v>
      </c>
      <c r="AG255" s="58">
        <f>(ROUND((AC255-AD255)/AE255,4))</f>
        <v>6.7400000000000002E-2</v>
      </c>
      <c r="AH255" s="14">
        <f t="shared" si="92"/>
        <v>19.822399999999998</v>
      </c>
      <c r="AI255" s="14">
        <f t="shared" si="93"/>
        <v>19.822399999999998</v>
      </c>
      <c r="AJ255" s="14"/>
      <c r="AK255" s="7">
        <f t="shared" si="94"/>
        <v>13.5</v>
      </c>
      <c r="AL255" s="7">
        <f t="shared" si="95"/>
        <v>0.1</v>
      </c>
      <c r="AM255" s="14">
        <f t="shared" si="96"/>
        <v>20.615296000000001</v>
      </c>
      <c r="AN255" s="14">
        <f t="shared" si="97"/>
        <v>20.615296000000001</v>
      </c>
      <c r="AO255" s="14"/>
      <c r="AP255" s="7">
        <f t="shared" si="98"/>
        <v>104</v>
      </c>
      <c r="AQ255" s="7">
        <f t="shared" si="99"/>
        <v>0.1</v>
      </c>
      <c r="AR255" s="14">
        <f t="shared" si="100"/>
        <v>21.43990784</v>
      </c>
      <c r="AS255" s="14">
        <f t="shared" si="86"/>
        <v>21.43990784</v>
      </c>
      <c r="AT255" s="14"/>
      <c r="AU255" s="7">
        <f t="shared" si="101"/>
        <v>104</v>
      </c>
      <c r="AV255" s="7">
        <f t="shared" si="102"/>
        <v>0.1</v>
      </c>
      <c r="AW255" s="14">
        <f t="shared" si="103"/>
        <v>22.297504153599998</v>
      </c>
      <c r="AX255" s="14">
        <f t="shared" si="87"/>
        <v>22.297504153599998</v>
      </c>
      <c r="AY255" s="14"/>
      <c r="AZ255" s="7">
        <f t="shared" si="104"/>
        <v>104</v>
      </c>
      <c r="BA255" s="6"/>
    </row>
    <row r="256" spans="3:58" ht="22.5" customHeight="1">
      <c r="C256" s="70" t="s">
        <v>31</v>
      </c>
      <c r="D256" s="152">
        <v>143</v>
      </c>
      <c r="E256" s="77">
        <v>44183</v>
      </c>
      <c r="F256" s="152" t="s">
        <v>394</v>
      </c>
      <c r="G256" s="86" t="s">
        <v>21</v>
      </c>
      <c r="H256" s="163" t="s">
        <v>306</v>
      </c>
      <c r="I256" s="120" t="s">
        <v>11</v>
      </c>
      <c r="J256" s="87"/>
      <c r="K256" s="87"/>
      <c r="L256" s="20"/>
      <c r="M256" s="47">
        <v>91.29</v>
      </c>
      <c r="N256" s="64">
        <v>17.73</v>
      </c>
      <c r="O256" s="47">
        <v>1714.29</v>
      </c>
      <c r="P256" s="98"/>
      <c r="Q256" s="99"/>
      <c r="R256" s="46"/>
      <c r="S256" s="96"/>
      <c r="T256" s="12">
        <v>145.58000000000001</v>
      </c>
      <c r="U256" s="12">
        <v>20.65</v>
      </c>
      <c r="V256" s="12">
        <v>1861.84</v>
      </c>
      <c r="W256" s="12"/>
      <c r="X256" s="15">
        <f>ROUND((Y256-Z256)/AA256,4)</f>
        <v>6.7100000000000007E-2</v>
      </c>
      <c r="Y256" s="100">
        <v>145.58000000000001</v>
      </c>
      <c r="Z256" s="100">
        <v>20.65</v>
      </c>
      <c r="AA256" s="100">
        <v>1861.84</v>
      </c>
      <c r="AB256" s="15">
        <f>ROUND((AC256-AD256)/AE256,4)</f>
        <v>6.7100000000000007E-2</v>
      </c>
      <c r="AC256" s="22">
        <v>150.35</v>
      </c>
      <c r="AD256" s="100">
        <v>21.74</v>
      </c>
      <c r="AE256" s="100">
        <v>1916.75</v>
      </c>
      <c r="AF256" s="22">
        <f t="shared" si="109"/>
        <v>103.28</v>
      </c>
      <c r="AG256" s="58">
        <f>(ROUND((AC256-AD256)/AE256,4))</f>
        <v>6.7100000000000007E-2</v>
      </c>
      <c r="AH256" s="14">
        <f t="shared" si="92"/>
        <v>22.6096</v>
      </c>
      <c r="AI256" s="14">
        <f t="shared" si="93"/>
        <v>22.6096</v>
      </c>
      <c r="AJ256" s="14"/>
      <c r="AK256" s="7">
        <f t="shared" si="94"/>
        <v>15</v>
      </c>
      <c r="AL256" s="7">
        <f t="shared" si="95"/>
        <v>0.1</v>
      </c>
      <c r="AM256" s="14">
        <f t="shared" si="96"/>
        <v>23.513984000000001</v>
      </c>
      <c r="AN256" s="14">
        <f t="shared" si="97"/>
        <v>23.513984000000001</v>
      </c>
      <c r="AO256" s="14"/>
      <c r="AP256" s="7">
        <f t="shared" si="98"/>
        <v>104</v>
      </c>
      <c r="AQ256" s="7">
        <f t="shared" si="99"/>
        <v>0.1</v>
      </c>
      <c r="AR256" s="14">
        <f t="shared" si="100"/>
        <v>24.454543359999999</v>
      </c>
      <c r="AS256" s="14">
        <f t="shared" si="86"/>
        <v>24.454543359999999</v>
      </c>
      <c r="AT256" s="14"/>
      <c r="AU256" s="7">
        <f t="shared" si="101"/>
        <v>104</v>
      </c>
      <c r="AV256" s="7">
        <f t="shared" si="102"/>
        <v>0.1</v>
      </c>
      <c r="AW256" s="14">
        <f t="shared" si="103"/>
        <v>25.432725094399999</v>
      </c>
      <c r="AX256" s="14">
        <f t="shared" si="87"/>
        <v>25.432725094399999</v>
      </c>
      <c r="AY256" s="14"/>
      <c r="AZ256" s="7">
        <f t="shared" si="104"/>
        <v>104</v>
      </c>
      <c r="BA256" s="6"/>
    </row>
    <row r="257" spans="3:53" ht="37.5" customHeight="1">
      <c r="C257" s="70" t="s">
        <v>31</v>
      </c>
      <c r="D257" s="152"/>
      <c r="E257" s="77">
        <v>44183</v>
      </c>
      <c r="F257" s="152"/>
      <c r="G257" s="86" t="s">
        <v>21</v>
      </c>
      <c r="H257" s="163"/>
      <c r="I257" s="120" t="s">
        <v>12</v>
      </c>
      <c r="J257" s="87"/>
      <c r="K257" s="87"/>
      <c r="L257" s="20"/>
      <c r="M257" s="47">
        <v>109.55</v>
      </c>
      <c r="N257" s="64">
        <v>21.28</v>
      </c>
      <c r="O257" s="47">
        <v>2057.15</v>
      </c>
      <c r="P257" s="98"/>
      <c r="Q257" s="99"/>
      <c r="R257" s="46"/>
      <c r="S257" s="96"/>
      <c r="T257" s="12">
        <v>174.7</v>
      </c>
      <c r="U257" s="12">
        <v>24.78</v>
      </c>
      <c r="V257" s="12">
        <v>2234.21</v>
      </c>
      <c r="W257" s="12"/>
      <c r="X257" s="15">
        <f t="shared" si="145"/>
        <v>6.7100000000000007E-2</v>
      </c>
      <c r="Y257" s="22">
        <v>174.7</v>
      </c>
      <c r="Z257" s="100">
        <v>24.78</v>
      </c>
      <c r="AA257" s="100">
        <v>2234.21</v>
      </c>
      <c r="AB257" s="15">
        <f>ROUND((AC257-AD257)/AE257,4)</f>
        <v>6.7100000000000007E-2</v>
      </c>
      <c r="AC257" s="22">
        <v>180.42</v>
      </c>
      <c r="AD257" s="100">
        <v>26.09</v>
      </c>
      <c r="AE257" s="22">
        <v>2300.1</v>
      </c>
      <c r="AF257" s="22">
        <f>AC257/Y257*100</f>
        <v>103.27</v>
      </c>
      <c r="AG257" s="58">
        <f t="shared" si="143"/>
        <v>6.7100000000000007E-2</v>
      </c>
      <c r="AH257" s="14">
        <f t="shared" si="92"/>
        <v>27.133600000000001</v>
      </c>
      <c r="AI257" s="14">
        <f t="shared" si="93"/>
        <v>27.133600000000001</v>
      </c>
      <c r="AJ257" s="14"/>
      <c r="AK257" s="7">
        <f t="shared" si="94"/>
        <v>15</v>
      </c>
      <c r="AL257" s="7">
        <f t="shared" si="95"/>
        <v>0.1</v>
      </c>
      <c r="AM257" s="14">
        <f t="shared" si="96"/>
        <v>28.218944</v>
      </c>
      <c r="AN257" s="14">
        <f t="shared" si="97"/>
        <v>28.218944</v>
      </c>
      <c r="AO257" s="14"/>
      <c r="AP257" s="7">
        <f t="shared" si="98"/>
        <v>104</v>
      </c>
      <c r="AQ257" s="7">
        <f t="shared" si="99"/>
        <v>0.1</v>
      </c>
      <c r="AR257" s="14">
        <f t="shared" si="100"/>
        <v>29.34770176</v>
      </c>
      <c r="AS257" s="14">
        <f t="shared" si="86"/>
        <v>29.34770176</v>
      </c>
      <c r="AT257" s="14"/>
      <c r="AU257" s="7">
        <f t="shared" si="101"/>
        <v>104</v>
      </c>
      <c r="AV257" s="7">
        <f t="shared" si="102"/>
        <v>0.1</v>
      </c>
      <c r="AW257" s="14">
        <f t="shared" si="103"/>
        <v>30.521609830399999</v>
      </c>
      <c r="AX257" s="14">
        <f t="shared" si="87"/>
        <v>30.521609830399999</v>
      </c>
      <c r="AY257" s="14"/>
      <c r="AZ257" s="7">
        <f t="shared" si="104"/>
        <v>104</v>
      </c>
      <c r="BA257" s="6"/>
    </row>
    <row r="258" spans="3:53" ht="56.25">
      <c r="C258" s="14" t="s">
        <v>343</v>
      </c>
      <c r="D258" s="128">
        <v>144</v>
      </c>
      <c r="E258" s="77">
        <v>44183</v>
      </c>
      <c r="F258" s="93" t="s">
        <v>382</v>
      </c>
      <c r="G258" s="93" t="s">
        <v>131</v>
      </c>
      <c r="H258" s="85" t="s">
        <v>206</v>
      </c>
      <c r="I258" s="129" t="s">
        <v>32</v>
      </c>
      <c r="J258" s="12"/>
      <c r="K258" s="12"/>
      <c r="L258" s="12"/>
      <c r="M258" s="64">
        <v>168.13</v>
      </c>
      <c r="N258" s="64">
        <v>17.55</v>
      </c>
      <c r="O258" s="64">
        <v>2420.86</v>
      </c>
      <c r="P258" s="64"/>
      <c r="Q258" s="64"/>
      <c r="R258" s="64"/>
      <c r="S258" s="64"/>
      <c r="T258" s="47">
        <v>173.28</v>
      </c>
      <c r="U258" s="47">
        <v>18.18</v>
      </c>
      <c r="V258" s="47">
        <v>2493.5</v>
      </c>
      <c r="W258" s="47">
        <f>T258/M258*100</f>
        <v>103.06</v>
      </c>
      <c r="X258" s="15">
        <f t="shared" si="122"/>
        <v>6.2199999999999998E-2</v>
      </c>
      <c r="Y258" s="100">
        <v>173.28</v>
      </c>
      <c r="Z258" s="100">
        <v>18.18</v>
      </c>
      <c r="AA258" s="22">
        <v>2493.5</v>
      </c>
      <c r="AB258" s="15">
        <f t="shared" ref="AB258:AB259" si="146">(AC258-AD258)/AE258</f>
        <v>6.2199999999999998E-2</v>
      </c>
      <c r="AC258" s="22">
        <v>182</v>
      </c>
      <c r="AD258" s="100">
        <v>19.149999999999999</v>
      </c>
      <c r="AE258" s="100">
        <v>2618.17</v>
      </c>
      <c r="AF258" s="22">
        <f t="shared" si="109"/>
        <v>105.03</v>
      </c>
      <c r="AG258" s="57">
        <f t="shared" si="91"/>
        <v>0.1</v>
      </c>
      <c r="AH258" s="14">
        <f t="shared" si="92"/>
        <v>19.916</v>
      </c>
      <c r="AI258" s="14">
        <f t="shared" si="93"/>
        <v>19.916</v>
      </c>
      <c r="AJ258" s="14"/>
      <c r="AK258" s="7">
        <f t="shared" si="94"/>
        <v>10.9</v>
      </c>
      <c r="AL258" s="7">
        <f t="shared" si="95"/>
        <v>0.1</v>
      </c>
      <c r="AM258" s="14">
        <f t="shared" si="96"/>
        <v>20.71264</v>
      </c>
      <c r="AN258" s="14">
        <f t="shared" si="97"/>
        <v>20.71264</v>
      </c>
      <c r="AO258" s="14"/>
      <c r="AP258" s="7">
        <f t="shared" si="98"/>
        <v>104</v>
      </c>
      <c r="AQ258" s="7">
        <f t="shared" si="99"/>
        <v>0.1</v>
      </c>
      <c r="AR258" s="14">
        <f t="shared" si="100"/>
        <v>21.5411456</v>
      </c>
      <c r="AS258" s="14">
        <f t="shared" si="86"/>
        <v>21.5411456</v>
      </c>
      <c r="AT258" s="14"/>
      <c r="AU258" s="7">
        <f t="shared" si="101"/>
        <v>104</v>
      </c>
      <c r="AV258" s="7">
        <f t="shared" si="102"/>
        <v>0.1</v>
      </c>
      <c r="AW258" s="14">
        <f t="shared" si="103"/>
        <v>22.402791424</v>
      </c>
      <c r="AX258" s="14">
        <f t="shared" si="87"/>
        <v>22.402791424</v>
      </c>
      <c r="AY258" s="14"/>
      <c r="AZ258" s="7">
        <f t="shared" si="104"/>
        <v>104</v>
      </c>
      <c r="BA258" s="6"/>
    </row>
    <row r="259" spans="3:53" ht="56.25">
      <c r="C259" s="14" t="s">
        <v>343</v>
      </c>
      <c r="D259" s="128">
        <v>145</v>
      </c>
      <c r="E259" s="77">
        <v>44183</v>
      </c>
      <c r="F259" s="93" t="s">
        <v>383</v>
      </c>
      <c r="G259" s="93" t="s">
        <v>131</v>
      </c>
      <c r="H259" s="85" t="s">
        <v>207</v>
      </c>
      <c r="I259" s="129" t="s">
        <v>32</v>
      </c>
      <c r="J259" s="12"/>
      <c r="K259" s="12"/>
      <c r="L259" s="12"/>
      <c r="M259" s="64">
        <v>168.13</v>
      </c>
      <c r="N259" s="64">
        <v>17.55</v>
      </c>
      <c r="O259" s="64">
        <v>2420.86</v>
      </c>
      <c r="P259" s="64"/>
      <c r="Q259" s="64"/>
      <c r="R259" s="64"/>
      <c r="S259" s="64"/>
      <c r="T259" s="47">
        <v>173.28</v>
      </c>
      <c r="U259" s="47">
        <v>18.18</v>
      </c>
      <c r="V259" s="47">
        <v>2493.5</v>
      </c>
      <c r="W259" s="47">
        <f>T259/M259*100</f>
        <v>103.06</v>
      </c>
      <c r="X259" s="15">
        <f t="shared" si="122"/>
        <v>6.2199999999999998E-2</v>
      </c>
      <c r="Y259" s="100">
        <v>173.28</v>
      </c>
      <c r="Z259" s="100">
        <v>18.18</v>
      </c>
      <c r="AA259" s="22">
        <v>2493.5</v>
      </c>
      <c r="AB259" s="15">
        <f t="shared" si="146"/>
        <v>6.2199999999999998E-2</v>
      </c>
      <c r="AC259" s="22">
        <v>182</v>
      </c>
      <c r="AD259" s="100">
        <v>19.149999999999999</v>
      </c>
      <c r="AE259" s="100">
        <v>2618.17</v>
      </c>
      <c r="AF259" s="22">
        <f t="shared" si="109"/>
        <v>105.03</v>
      </c>
      <c r="AG259" s="57">
        <f t="shared" si="91"/>
        <v>0.1</v>
      </c>
      <c r="AH259" s="14">
        <f t="shared" si="92"/>
        <v>19.916</v>
      </c>
      <c r="AI259" s="14">
        <f t="shared" si="93"/>
        <v>19.916</v>
      </c>
      <c r="AJ259" s="14"/>
      <c r="AK259" s="7">
        <f t="shared" si="94"/>
        <v>10.9</v>
      </c>
      <c r="AL259" s="7">
        <f t="shared" si="95"/>
        <v>0.1</v>
      </c>
      <c r="AM259" s="14">
        <f t="shared" si="96"/>
        <v>20.71264</v>
      </c>
      <c r="AN259" s="14">
        <f t="shared" si="97"/>
        <v>20.71264</v>
      </c>
      <c r="AO259" s="14"/>
      <c r="AP259" s="7">
        <f t="shared" si="98"/>
        <v>104</v>
      </c>
      <c r="AQ259" s="7">
        <f t="shared" si="99"/>
        <v>0.1</v>
      </c>
      <c r="AR259" s="14">
        <f t="shared" si="100"/>
        <v>21.5411456</v>
      </c>
      <c r="AS259" s="14">
        <f t="shared" si="86"/>
        <v>21.5411456</v>
      </c>
      <c r="AT259" s="14"/>
      <c r="AU259" s="7">
        <f t="shared" si="101"/>
        <v>104</v>
      </c>
      <c r="AV259" s="7">
        <f t="shared" si="102"/>
        <v>0.1</v>
      </c>
      <c r="AW259" s="14">
        <f t="shared" si="103"/>
        <v>22.402791424</v>
      </c>
      <c r="AX259" s="14">
        <f t="shared" si="87"/>
        <v>22.402791424</v>
      </c>
      <c r="AY259" s="14"/>
      <c r="AZ259" s="7">
        <f t="shared" si="104"/>
        <v>104</v>
      </c>
      <c r="BA259" s="6"/>
    </row>
    <row r="260" spans="3:53" ht="41.25" customHeight="1">
      <c r="C260" s="14" t="s">
        <v>342</v>
      </c>
      <c r="D260" s="160">
        <v>146</v>
      </c>
      <c r="E260" s="77">
        <v>44183</v>
      </c>
      <c r="F260" s="160" t="s">
        <v>371</v>
      </c>
      <c r="G260" s="93" t="s">
        <v>21</v>
      </c>
      <c r="H260" s="196" t="s">
        <v>208</v>
      </c>
      <c r="I260" s="129" t="s">
        <v>32</v>
      </c>
      <c r="J260" s="12"/>
      <c r="K260" s="12"/>
      <c r="L260" s="12"/>
      <c r="M260" s="64">
        <v>133.83000000000001</v>
      </c>
      <c r="N260" s="64">
        <v>21.71</v>
      </c>
      <c r="O260" s="64">
        <v>1656.13</v>
      </c>
      <c r="P260" s="64"/>
      <c r="Q260" s="64"/>
      <c r="R260" s="64"/>
      <c r="S260" s="64"/>
      <c r="T260" s="64">
        <v>137.87</v>
      </c>
      <c r="U260" s="64">
        <v>22.33</v>
      </c>
      <c r="V260" s="47">
        <v>1706.7</v>
      </c>
      <c r="W260" s="47">
        <f t="shared" ref="W260:W261" si="147">T260/M260*100</f>
        <v>103.02</v>
      </c>
      <c r="X260" s="15">
        <f t="shared" ref="X260:X261" si="148">(T260-U260)/V260</f>
        <v>6.7699999999999996E-2</v>
      </c>
      <c r="Y260" s="22">
        <f>X260*AA260+Z260</f>
        <v>137.87</v>
      </c>
      <c r="Z260" s="100">
        <v>22.33</v>
      </c>
      <c r="AA260" s="22">
        <v>1706.7</v>
      </c>
      <c r="AB260" s="15">
        <f>X260</f>
        <v>6.7699999999999996E-2</v>
      </c>
      <c r="AC260" s="22">
        <f>AB260*AE260+AD260</f>
        <v>141.77000000000001</v>
      </c>
      <c r="AD260" s="100">
        <v>22.87</v>
      </c>
      <c r="AE260" s="22">
        <v>1756.3</v>
      </c>
      <c r="AF260" s="22">
        <f t="shared" si="109"/>
        <v>102.83</v>
      </c>
      <c r="AG260" s="57">
        <f t="shared" si="91"/>
        <v>0.1</v>
      </c>
      <c r="AH260" s="14">
        <f t="shared" si="92"/>
        <v>23.784800000000001</v>
      </c>
      <c r="AI260" s="14">
        <f t="shared" si="93"/>
        <v>23.784800000000001</v>
      </c>
      <c r="AJ260" s="14"/>
      <c r="AK260" s="7">
        <f t="shared" si="94"/>
        <v>16.8</v>
      </c>
      <c r="AL260" s="7">
        <f t="shared" si="95"/>
        <v>0.1</v>
      </c>
      <c r="AM260" s="14">
        <f t="shared" si="96"/>
        <v>24.736191999999999</v>
      </c>
      <c r="AN260" s="14">
        <f t="shared" si="97"/>
        <v>24.736191999999999</v>
      </c>
      <c r="AO260" s="14"/>
      <c r="AP260" s="7">
        <f t="shared" si="98"/>
        <v>104</v>
      </c>
      <c r="AQ260" s="7">
        <f t="shared" si="99"/>
        <v>0.1</v>
      </c>
      <c r="AR260" s="14">
        <f t="shared" si="100"/>
        <v>25.72563968</v>
      </c>
      <c r="AS260" s="14">
        <f t="shared" si="86"/>
        <v>25.72563968</v>
      </c>
      <c r="AT260" s="14"/>
      <c r="AU260" s="7">
        <f t="shared" si="101"/>
        <v>104</v>
      </c>
      <c r="AV260" s="7">
        <f t="shared" si="102"/>
        <v>0.1</v>
      </c>
      <c r="AW260" s="14">
        <f t="shared" si="103"/>
        <v>26.7546652672</v>
      </c>
      <c r="AX260" s="14">
        <f t="shared" si="87"/>
        <v>26.7546652672</v>
      </c>
      <c r="AY260" s="14"/>
      <c r="AZ260" s="7">
        <f t="shared" si="104"/>
        <v>104</v>
      </c>
      <c r="BA260" s="6"/>
    </row>
    <row r="261" spans="3:53" ht="37.5" customHeight="1">
      <c r="C261" s="14" t="s">
        <v>342</v>
      </c>
      <c r="D261" s="160"/>
      <c r="E261" s="77">
        <v>44183</v>
      </c>
      <c r="F261" s="160"/>
      <c r="G261" s="93" t="s">
        <v>21</v>
      </c>
      <c r="H261" s="196"/>
      <c r="I261" s="129" t="s">
        <v>120</v>
      </c>
      <c r="J261" s="12"/>
      <c r="K261" s="12"/>
      <c r="L261" s="12"/>
      <c r="M261" s="64">
        <v>133.83000000000001</v>
      </c>
      <c r="N261" s="64">
        <v>21.71</v>
      </c>
      <c r="O261" s="64">
        <v>1656.13</v>
      </c>
      <c r="P261" s="64"/>
      <c r="Q261" s="64"/>
      <c r="R261" s="64"/>
      <c r="S261" s="64"/>
      <c r="T261" s="64">
        <v>137.87</v>
      </c>
      <c r="U261" s="64">
        <v>22.33</v>
      </c>
      <c r="V261" s="47">
        <v>1706.7</v>
      </c>
      <c r="W261" s="47">
        <f t="shared" si="147"/>
        <v>103.02</v>
      </c>
      <c r="X261" s="15">
        <f t="shared" si="148"/>
        <v>6.7699999999999996E-2</v>
      </c>
      <c r="Y261" s="22">
        <f>Y260</f>
        <v>137.87</v>
      </c>
      <c r="Z261" s="100">
        <f>Z260</f>
        <v>22.33</v>
      </c>
      <c r="AA261" s="22">
        <v>1706.7</v>
      </c>
      <c r="AB261" s="15">
        <f>X261</f>
        <v>6.7699999999999996E-2</v>
      </c>
      <c r="AC261" s="22">
        <f>AC260</f>
        <v>141.77000000000001</v>
      </c>
      <c r="AD261" s="100">
        <f>AD260</f>
        <v>22.87</v>
      </c>
      <c r="AE261" s="22">
        <f>AE260</f>
        <v>1756.3</v>
      </c>
      <c r="AF261" s="22">
        <f t="shared" si="109"/>
        <v>102.83</v>
      </c>
      <c r="AG261" s="57">
        <f t="shared" si="91"/>
        <v>0.1</v>
      </c>
      <c r="AH261" s="14">
        <f t="shared" si="92"/>
        <v>23.784800000000001</v>
      </c>
      <c r="AI261" s="14">
        <f t="shared" si="93"/>
        <v>23.784800000000001</v>
      </c>
      <c r="AJ261" s="14"/>
      <c r="AK261" s="7">
        <f t="shared" si="94"/>
        <v>16.8</v>
      </c>
      <c r="AL261" s="7">
        <f t="shared" si="95"/>
        <v>0.1</v>
      </c>
      <c r="AM261" s="14">
        <f t="shared" si="96"/>
        <v>24.736191999999999</v>
      </c>
      <c r="AN261" s="14">
        <f t="shared" si="97"/>
        <v>24.736191999999999</v>
      </c>
      <c r="AO261" s="14"/>
      <c r="AP261" s="7">
        <f t="shared" si="98"/>
        <v>104</v>
      </c>
      <c r="AQ261" s="7">
        <f t="shared" si="99"/>
        <v>0.1</v>
      </c>
      <c r="AR261" s="14">
        <f t="shared" si="100"/>
        <v>25.72563968</v>
      </c>
      <c r="AS261" s="14">
        <f t="shared" si="86"/>
        <v>25.72563968</v>
      </c>
      <c r="AT261" s="14"/>
      <c r="AU261" s="7">
        <f t="shared" si="101"/>
        <v>104</v>
      </c>
      <c r="AV261" s="7">
        <f t="shared" si="102"/>
        <v>0.1</v>
      </c>
      <c r="AW261" s="14">
        <f t="shared" si="103"/>
        <v>26.7546652672</v>
      </c>
      <c r="AX261" s="14">
        <f t="shared" si="87"/>
        <v>26.7546652672</v>
      </c>
      <c r="AY261" s="14"/>
      <c r="AZ261" s="7">
        <f t="shared" si="104"/>
        <v>104</v>
      </c>
      <c r="BA261" s="6"/>
    </row>
    <row r="262" spans="3:53" ht="24" customHeight="1">
      <c r="C262" s="54" t="s">
        <v>31</v>
      </c>
      <c r="D262" s="160">
        <v>147</v>
      </c>
      <c r="E262" s="77">
        <v>44183</v>
      </c>
      <c r="F262" s="160" t="s">
        <v>395</v>
      </c>
      <c r="G262" s="93" t="s">
        <v>0</v>
      </c>
      <c r="H262" s="159" t="s">
        <v>211</v>
      </c>
      <c r="I262" s="129" t="s">
        <v>32</v>
      </c>
      <c r="J262" s="12"/>
      <c r="K262" s="12"/>
      <c r="L262" s="12"/>
      <c r="M262" s="64">
        <v>130.77000000000001</v>
      </c>
      <c r="N262" s="64">
        <v>21.71</v>
      </c>
      <c r="O262" s="64">
        <v>1610.98</v>
      </c>
      <c r="P262" s="64"/>
      <c r="Q262" s="64"/>
      <c r="R262" s="64"/>
      <c r="S262" s="64"/>
      <c r="T262" s="64">
        <v>134.68</v>
      </c>
      <c r="U262" s="64">
        <v>22.33</v>
      </c>
      <c r="V262" s="64">
        <v>1659.6</v>
      </c>
      <c r="W262" s="47">
        <f>T262/M262*100</f>
        <v>102.99</v>
      </c>
      <c r="X262" s="15">
        <f t="shared" ref="X262:X265" si="149">ROUND((Y262-Z262)/AA262,4)</f>
        <v>6.7699999999999996E-2</v>
      </c>
      <c r="Y262" s="100">
        <v>134.68</v>
      </c>
      <c r="Z262" s="100">
        <v>22.33</v>
      </c>
      <c r="AA262" s="100">
        <v>1659.6</v>
      </c>
      <c r="AB262" s="15">
        <f>ROUND((AC262-AD262)/AE262,4)</f>
        <v>6.7699999999999996E-2</v>
      </c>
      <c r="AC262" s="22">
        <v>137.66999999999999</v>
      </c>
      <c r="AD262" s="100">
        <v>22.87</v>
      </c>
      <c r="AE262" s="100">
        <v>1695.79</v>
      </c>
      <c r="AF262" s="22">
        <f t="shared" si="109"/>
        <v>102.22</v>
      </c>
      <c r="AG262" s="58">
        <f t="shared" ref="AG262:AG263" si="150">(ROUND((AC262-AD262)/AE262,4))</f>
        <v>6.7699999999999996E-2</v>
      </c>
      <c r="AH262" s="14">
        <f t="shared" si="92"/>
        <v>23.784800000000001</v>
      </c>
      <c r="AI262" s="14">
        <f t="shared" si="93"/>
        <v>23.784800000000001</v>
      </c>
      <c r="AJ262" s="14"/>
      <c r="AK262" s="7">
        <f t="shared" si="94"/>
        <v>17.3</v>
      </c>
      <c r="AL262" s="7">
        <f t="shared" si="95"/>
        <v>0.1</v>
      </c>
      <c r="AM262" s="14">
        <f t="shared" si="96"/>
        <v>24.736191999999999</v>
      </c>
      <c r="AN262" s="14">
        <f t="shared" si="97"/>
        <v>24.736191999999999</v>
      </c>
      <c r="AO262" s="14"/>
      <c r="AP262" s="7">
        <f t="shared" si="98"/>
        <v>104</v>
      </c>
      <c r="AQ262" s="7">
        <f t="shared" si="99"/>
        <v>0.1</v>
      </c>
      <c r="AR262" s="14">
        <f t="shared" si="100"/>
        <v>25.72563968</v>
      </c>
      <c r="AS262" s="14">
        <f t="shared" si="86"/>
        <v>25.72563968</v>
      </c>
      <c r="AT262" s="14"/>
      <c r="AU262" s="7">
        <f t="shared" si="101"/>
        <v>104</v>
      </c>
      <c r="AV262" s="7">
        <f t="shared" si="102"/>
        <v>0.1</v>
      </c>
      <c r="AW262" s="14">
        <f t="shared" si="103"/>
        <v>26.7546652672</v>
      </c>
      <c r="AX262" s="14">
        <f t="shared" si="87"/>
        <v>26.7546652672</v>
      </c>
      <c r="AY262" s="14"/>
      <c r="AZ262" s="7">
        <f t="shared" si="104"/>
        <v>104</v>
      </c>
      <c r="BA262" s="6"/>
    </row>
    <row r="263" spans="3:53" ht="28.5" customHeight="1">
      <c r="C263" s="70" t="s">
        <v>31</v>
      </c>
      <c r="D263" s="160"/>
      <c r="E263" s="77">
        <v>44183</v>
      </c>
      <c r="F263" s="160"/>
      <c r="G263" s="93" t="s">
        <v>0</v>
      </c>
      <c r="H263" s="159"/>
      <c r="I263" s="129" t="s">
        <v>120</v>
      </c>
      <c r="J263" s="12"/>
      <c r="K263" s="12"/>
      <c r="L263" s="12"/>
      <c r="M263" s="64">
        <f>M262</f>
        <v>130.77000000000001</v>
      </c>
      <c r="N263" s="64">
        <f t="shared" ref="N263:V263" si="151">N262</f>
        <v>21.71</v>
      </c>
      <c r="O263" s="64">
        <f t="shared" si="151"/>
        <v>1610.98</v>
      </c>
      <c r="P263" s="64">
        <f t="shared" si="151"/>
        <v>0</v>
      </c>
      <c r="Q263" s="64">
        <f t="shared" si="151"/>
        <v>0</v>
      </c>
      <c r="R263" s="64">
        <f t="shared" si="151"/>
        <v>0</v>
      </c>
      <c r="S263" s="64">
        <f t="shared" si="151"/>
        <v>0</v>
      </c>
      <c r="T263" s="64">
        <f t="shared" si="151"/>
        <v>134.68</v>
      </c>
      <c r="U263" s="64">
        <f t="shared" si="151"/>
        <v>22.33</v>
      </c>
      <c r="V263" s="64">
        <f t="shared" si="151"/>
        <v>1659.6</v>
      </c>
      <c r="W263" s="47">
        <f>T263/M263*100</f>
        <v>102.99</v>
      </c>
      <c r="X263" s="15">
        <f t="shared" si="149"/>
        <v>6.7699999999999996E-2</v>
      </c>
      <c r="Y263" s="100">
        <v>134.68</v>
      </c>
      <c r="Z263" s="100">
        <v>22.33</v>
      </c>
      <c r="AA263" s="100">
        <v>1659.6</v>
      </c>
      <c r="AB263" s="15">
        <f t="shared" ref="AB263:AB265" si="152">ROUND((AC263-AD263)/AE263,4)</f>
        <v>6.7699999999999996E-2</v>
      </c>
      <c r="AC263" s="22">
        <v>137.66999999999999</v>
      </c>
      <c r="AD263" s="100">
        <v>22.87</v>
      </c>
      <c r="AE263" s="100">
        <v>1695.79</v>
      </c>
      <c r="AF263" s="22">
        <f t="shared" si="109"/>
        <v>102.22</v>
      </c>
      <c r="AG263" s="58">
        <f t="shared" si="150"/>
        <v>6.7699999999999996E-2</v>
      </c>
      <c r="AH263" s="14">
        <f t="shared" si="92"/>
        <v>23.784800000000001</v>
      </c>
      <c r="AI263" s="14">
        <f t="shared" si="93"/>
        <v>23.784800000000001</v>
      </c>
      <c r="AJ263" s="14"/>
      <c r="AK263" s="7">
        <f t="shared" si="94"/>
        <v>17.3</v>
      </c>
      <c r="AL263" s="7">
        <f t="shared" si="95"/>
        <v>0.1</v>
      </c>
      <c r="AM263" s="14">
        <f t="shared" si="96"/>
        <v>24.736191999999999</v>
      </c>
      <c r="AN263" s="14">
        <f t="shared" si="97"/>
        <v>24.736191999999999</v>
      </c>
      <c r="AO263" s="14"/>
      <c r="AP263" s="7">
        <f t="shared" si="98"/>
        <v>104</v>
      </c>
      <c r="AQ263" s="7">
        <f t="shared" si="99"/>
        <v>0.1</v>
      </c>
      <c r="AR263" s="14">
        <f t="shared" si="100"/>
        <v>25.72563968</v>
      </c>
      <c r="AS263" s="14">
        <f t="shared" si="86"/>
        <v>25.72563968</v>
      </c>
      <c r="AT263" s="14"/>
      <c r="AU263" s="7">
        <f t="shared" si="101"/>
        <v>104</v>
      </c>
      <c r="AV263" s="7">
        <f t="shared" si="102"/>
        <v>0.1</v>
      </c>
      <c r="AW263" s="14">
        <f t="shared" si="103"/>
        <v>26.7546652672</v>
      </c>
      <c r="AX263" s="14">
        <f t="shared" si="87"/>
        <v>26.7546652672</v>
      </c>
      <c r="AY263" s="14"/>
      <c r="AZ263" s="7">
        <f t="shared" si="104"/>
        <v>104</v>
      </c>
      <c r="BA263" s="6"/>
    </row>
    <row r="264" spans="3:53" ht="35.25" customHeight="1">
      <c r="C264" s="70" t="s">
        <v>31</v>
      </c>
      <c r="D264" s="152">
        <v>148</v>
      </c>
      <c r="E264" s="77">
        <v>44183</v>
      </c>
      <c r="F264" s="153" t="s">
        <v>396</v>
      </c>
      <c r="G264" s="86" t="s">
        <v>21</v>
      </c>
      <c r="H264" s="155" t="s">
        <v>245</v>
      </c>
      <c r="I264" s="122" t="s">
        <v>3</v>
      </c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>
        <v>113.57</v>
      </c>
      <c r="U264" s="12">
        <v>22.22</v>
      </c>
      <c r="V264" s="12">
        <v>2129.15</v>
      </c>
      <c r="W264" s="12"/>
      <c r="X264" s="15">
        <f t="shared" si="149"/>
        <v>4.2900000000000001E-2</v>
      </c>
      <c r="Y264" s="100">
        <v>113.57</v>
      </c>
      <c r="Z264" s="100">
        <f>Z265</f>
        <v>22.22</v>
      </c>
      <c r="AA264" s="100">
        <v>2129.15</v>
      </c>
      <c r="AB264" s="15">
        <f t="shared" si="152"/>
        <v>4.3299999999999998E-2</v>
      </c>
      <c r="AC264" s="100">
        <v>119.08</v>
      </c>
      <c r="AD264" s="22">
        <v>23.2</v>
      </c>
      <c r="AE264" s="100">
        <v>2214.2800000000002</v>
      </c>
      <c r="AF264" s="22">
        <f t="shared" si="109"/>
        <v>104.85</v>
      </c>
      <c r="AG264" s="59">
        <f>ROUND((AC264-AD264)/AE264,4)</f>
        <v>4.3299999999999998E-2</v>
      </c>
      <c r="AH264" s="14">
        <f t="shared" si="92"/>
        <v>24.128</v>
      </c>
      <c r="AI264" s="14">
        <f t="shared" si="93"/>
        <v>24.128</v>
      </c>
      <c r="AJ264" s="14"/>
      <c r="AK264" s="7">
        <f t="shared" si="94"/>
        <v>20.3</v>
      </c>
      <c r="AL264" s="7">
        <f t="shared" si="95"/>
        <v>0</v>
      </c>
      <c r="AM264" s="14">
        <f t="shared" si="96"/>
        <v>25.093119999999999</v>
      </c>
      <c r="AN264" s="14">
        <f t="shared" si="97"/>
        <v>25.093119999999999</v>
      </c>
      <c r="AO264" s="14"/>
      <c r="AP264" s="7">
        <f t="shared" si="98"/>
        <v>104</v>
      </c>
      <c r="AQ264" s="7">
        <f t="shared" si="99"/>
        <v>0</v>
      </c>
      <c r="AR264" s="14">
        <f t="shared" si="100"/>
        <v>26.0968448</v>
      </c>
      <c r="AS264" s="14">
        <f t="shared" si="86"/>
        <v>26.0968448</v>
      </c>
      <c r="AT264" s="14"/>
      <c r="AU264" s="7">
        <f t="shared" si="101"/>
        <v>104</v>
      </c>
      <c r="AV264" s="7">
        <f t="shared" si="102"/>
        <v>0</v>
      </c>
      <c r="AW264" s="14">
        <f t="shared" si="103"/>
        <v>27.140718591999999</v>
      </c>
      <c r="AX264" s="14">
        <f t="shared" si="87"/>
        <v>27.140718591999999</v>
      </c>
      <c r="AY264" s="14"/>
      <c r="AZ264" s="7">
        <f t="shared" si="104"/>
        <v>104</v>
      </c>
      <c r="BA264" s="6"/>
    </row>
    <row r="265" spans="3:53" ht="33.75" customHeight="1">
      <c r="C265" s="70" t="s">
        <v>31</v>
      </c>
      <c r="D265" s="152"/>
      <c r="E265" s="77">
        <v>44183</v>
      </c>
      <c r="F265" s="154"/>
      <c r="G265" s="86" t="s">
        <v>21</v>
      </c>
      <c r="H265" s="156"/>
      <c r="I265" s="122" t="s">
        <v>2</v>
      </c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>
        <v>113.57</v>
      </c>
      <c r="U265" s="12">
        <v>22.22</v>
      </c>
      <c r="V265" s="12">
        <v>2129.15</v>
      </c>
      <c r="W265" s="12"/>
      <c r="X265" s="15">
        <f t="shared" si="149"/>
        <v>4.2900000000000001E-2</v>
      </c>
      <c r="Y265" s="100">
        <v>113.57</v>
      </c>
      <c r="Z265" s="100">
        <v>22.22</v>
      </c>
      <c r="AA265" s="100">
        <v>2129.15</v>
      </c>
      <c r="AB265" s="15">
        <f t="shared" si="152"/>
        <v>4.3299999999999998E-2</v>
      </c>
      <c r="AC265" s="100">
        <f>AC264</f>
        <v>119.08</v>
      </c>
      <c r="AD265" s="22">
        <v>23.2</v>
      </c>
      <c r="AE265" s="100">
        <v>2214.2800000000002</v>
      </c>
      <c r="AF265" s="22">
        <f t="shared" si="109"/>
        <v>104.85</v>
      </c>
      <c r="AG265" s="59">
        <f>ROUND((AC265-AD265)/AE265,4)</f>
        <v>4.3299999999999998E-2</v>
      </c>
      <c r="AH265" s="14">
        <f t="shared" si="92"/>
        <v>24.128</v>
      </c>
      <c r="AI265" s="14">
        <f t="shared" si="93"/>
        <v>24.128</v>
      </c>
      <c r="AJ265" s="14"/>
      <c r="AK265" s="7">
        <f t="shared" si="94"/>
        <v>20.3</v>
      </c>
      <c r="AL265" s="7">
        <f t="shared" si="95"/>
        <v>0</v>
      </c>
      <c r="AM265" s="14">
        <f t="shared" si="96"/>
        <v>25.093119999999999</v>
      </c>
      <c r="AN265" s="14">
        <f t="shared" si="97"/>
        <v>25.093119999999999</v>
      </c>
      <c r="AO265" s="14"/>
      <c r="AP265" s="7">
        <f t="shared" si="98"/>
        <v>104</v>
      </c>
      <c r="AQ265" s="7">
        <f t="shared" si="99"/>
        <v>0</v>
      </c>
      <c r="AR265" s="14">
        <f t="shared" si="100"/>
        <v>26.0968448</v>
      </c>
      <c r="AS265" s="14">
        <f t="shared" si="86"/>
        <v>26.0968448</v>
      </c>
      <c r="AT265" s="14"/>
      <c r="AU265" s="7">
        <f t="shared" si="101"/>
        <v>104</v>
      </c>
      <c r="AV265" s="7">
        <f t="shared" si="102"/>
        <v>0</v>
      </c>
      <c r="AW265" s="14">
        <f t="shared" si="103"/>
        <v>27.140718591999999</v>
      </c>
      <c r="AX265" s="14">
        <f t="shared" si="87"/>
        <v>27.140718591999999</v>
      </c>
      <c r="AY265" s="14"/>
      <c r="AZ265" s="7">
        <f t="shared" si="104"/>
        <v>104</v>
      </c>
      <c r="BA265" s="6"/>
    </row>
    <row r="266" spans="3:53" ht="37.5">
      <c r="C266" s="14" t="s">
        <v>342</v>
      </c>
      <c r="D266" s="152">
        <v>149</v>
      </c>
      <c r="E266" s="77">
        <v>44183</v>
      </c>
      <c r="F266" s="160" t="s">
        <v>366</v>
      </c>
      <c r="G266" s="86" t="s">
        <v>21</v>
      </c>
      <c r="H266" s="161" t="s">
        <v>235</v>
      </c>
      <c r="I266" s="122" t="s">
        <v>3</v>
      </c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00">
        <f>X267</f>
        <v>6.2100000000000002E-2</v>
      </c>
      <c r="Y266" s="22">
        <f>X266*AA266+Z266</f>
        <v>132.69</v>
      </c>
      <c r="Z266" s="100">
        <v>18.61</v>
      </c>
      <c r="AA266" s="100">
        <v>1837.05</v>
      </c>
      <c r="AB266" s="100">
        <f>X266</f>
        <v>6.2100000000000002E-2</v>
      </c>
      <c r="AC266" s="22">
        <f>AB266*AE266+AD266</f>
        <v>136.44</v>
      </c>
      <c r="AD266" s="100">
        <v>19.059999999999999</v>
      </c>
      <c r="AE266" s="22">
        <v>1890.17</v>
      </c>
      <c r="AF266" s="22">
        <f t="shared" si="109"/>
        <v>102.83</v>
      </c>
      <c r="AG266" s="57">
        <f t="shared" si="91"/>
        <v>0.1</v>
      </c>
      <c r="AH266" s="14">
        <f t="shared" si="92"/>
        <v>19.822399999999998</v>
      </c>
      <c r="AI266" s="14">
        <f t="shared" si="93"/>
        <v>19.822399999999998</v>
      </c>
      <c r="AJ266" s="14"/>
      <c r="AK266" s="7">
        <f t="shared" si="94"/>
        <v>14.5</v>
      </c>
      <c r="AL266" s="7">
        <f t="shared" si="95"/>
        <v>0.1</v>
      </c>
      <c r="AM266" s="14">
        <f t="shared" si="96"/>
        <v>20.615296000000001</v>
      </c>
      <c r="AN266" s="14">
        <f t="shared" si="97"/>
        <v>20.615296000000001</v>
      </c>
      <c r="AO266" s="14"/>
      <c r="AP266" s="7">
        <f t="shared" si="98"/>
        <v>104</v>
      </c>
      <c r="AQ266" s="7">
        <f t="shared" si="99"/>
        <v>0.1</v>
      </c>
      <c r="AR266" s="14">
        <f t="shared" si="100"/>
        <v>21.43990784</v>
      </c>
      <c r="AS266" s="14">
        <f t="shared" si="86"/>
        <v>21.43990784</v>
      </c>
      <c r="AT266" s="14"/>
      <c r="AU266" s="7">
        <f t="shared" si="101"/>
        <v>104</v>
      </c>
      <c r="AV266" s="7">
        <f t="shared" si="102"/>
        <v>0.1</v>
      </c>
      <c r="AW266" s="14">
        <f t="shared" si="103"/>
        <v>22.297504153599998</v>
      </c>
      <c r="AX266" s="14">
        <f t="shared" si="87"/>
        <v>22.297504153599998</v>
      </c>
      <c r="AY266" s="14"/>
      <c r="AZ266" s="7">
        <f t="shared" si="104"/>
        <v>104</v>
      </c>
      <c r="BA266" s="6"/>
    </row>
    <row r="267" spans="3:53" ht="46.5" customHeight="1">
      <c r="C267" s="14" t="s">
        <v>342</v>
      </c>
      <c r="D267" s="152"/>
      <c r="E267" s="77">
        <v>44183</v>
      </c>
      <c r="F267" s="160"/>
      <c r="G267" s="86" t="s">
        <v>21</v>
      </c>
      <c r="H267" s="161"/>
      <c r="I267" s="122" t="s">
        <v>2</v>
      </c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00">
        <v>6.2100000000000002E-2</v>
      </c>
      <c r="Y267" s="22">
        <f>Y266*1.2</f>
        <v>159.22999999999999</v>
      </c>
      <c r="Z267" s="100">
        <v>22.33</v>
      </c>
      <c r="AA267" s="100">
        <f>AA266*1.2</f>
        <v>2204.46</v>
      </c>
      <c r="AB267" s="100">
        <f>X267</f>
        <v>6.2100000000000002E-2</v>
      </c>
      <c r="AC267" s="22">
        <f>AC266*1.2</f>
        <v>163.72999999999999</v>
      </c>
      <c r="AD267" s="100">
        <v>22.87</v>
      </c>
      <c r="AE267" s="22">
        <f>AE266*1.2</f>
        <v>2268.1999999999998</v>
      </c>
      <c r="AF267" s="22">
        <f t="shared" si="109"/>
        <v>102.83</v>
      </c>
      <c r="AG267" s="57">
        <f t="shared" si="91"/>
        <v>0.1</v>
      </c>
      <c r="AH267" s="14">
        <f t="shared" si="92"/>
        <v>23.784800000000001</v>
      </c>
      <c r="AI267" s="14">
        <f t="shared" si="93"/>
        <v>23.784800000000001</v>
      </c>
      <c r="AJ267" s="14"/>
      <c r="AK267" s="7">
        <f t="shared" si="94"/>
        <v>14.5</v>
      </c>
      <c r="AL267" s="7">
        <f t="shared" si="95"/>
        <v>0.1</v>
      </c>
      <c r="AM267" s="14">
        <f t="shared" si="96"/>
        <v>24.736191999999999</v>
      </c>
      <c r="AN267" s="14">
        <f t="shared" si="97"/>
        <v>24.736191999999999</v>
      </c>
      <c r="AO267" s="14"/>
      <c r="AP267" s="7">
        <f t="shared" si="98"/>
        <v>104</v>
      </c>
      <c r="AQ267" s="7">
        <f t="shared" si="99"/>
        <v>0.1</v>
      </c>
      <c r="AR267" s="14">
        <f t="shared" si="100"/>
        <v>25.72563968</v>
      </c>
      <c r="AS267" s="14">
        <f t="shared" si="86"/>
        <v>25.72563968</v>
      </c>
      <c r="AT267" s="14"/>
      <c r="AU267" s="7">
        <f t="shared" si="101"/>
        <v>104</v>
      </c>
      <c r="AV267" s="7">
        <f t="shared" si="102"/>
        <v>0.1</v>
      </c>
      <c r="AW267" s="14">
        <f t="shared" si="103"/>
        <v>26.7546652672</v>
      </c>
      <c r="AX267" s="14">
        <f t="shared" si="87"/>
        <v>26.7546652672</v>
      </c>
      <c r="AY267" s="14"/>
      <c r="AZ267" s="7">
        <f t="shared" si="104"/>
        <v>104</v>
      </c>
      <c r="BA267" s="6"/>
    </row>
    <row r="268" spans="3:53" ht="37.5">
      <c r="C268" s="14" t="s">
        <v>343</v>
      </c>
      <c r="D268" s="152">
        <v>150</v>
      </c>
      <c r="E268" s="77">
        <v>44183</v>
      </c>
      <c r="F268" s="139" t="s">
        <v>384</v>
      </c>
      <c r="G268" s="86" t="s">
        <v>23</v>
      </c>
      <c r="H268" s="145" t="s">
        <v>244</v>
      </c>
      <c r="I268" s="122" t="s">
        <v>3</v>
      </c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64">
        <v>171.96</v>
      </c>
      <c r="U268" s="64">
        <v>23.09</v>
      </c>
      <c r="V268" s="47">
        <v>2389.5</v>
      </c>
      <c r="W268" s="47">
        <v>101.72</v>
      </c>
      <c r="X268" s="15">
        <f t="shared" ref="X268" si="153">(T268-U268)/V268</f>
        <v>6.2300000000000001E-2</v>
      </c>
      <c r="Y268" s="100">
        <v>168.41</v>
      </c>
      <c r="Z268" s="100">
        <v>23.09</v>
      </c>
      <c r="AA268" s="100">
        <v>2332.56</v>
      </c>
      <c r="AB268" s="15">
        <f t="shared" ref="AB268:AB270" si="154">(AC268-AD268)/AE268</f>
        <v>6.2300000000000001E-2</v>
      </c>
      <c r="AC268" s="100">
        <v>171.55</v>
      </c>
      <c r="AD268" s="22">
        <v>23.8</v>
      </c>
      <c r="AE268" s="100">
        <v>2371.5500000000002</v>
      </c>
      <c r="AF268" s="22">
        <f>AC268/Y268*100</f>
        <v>101.86</v>
      </c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</row>
    <row r="269" spans="3:53" ht="37.5">
      <c r="C269" s="14" t="s">
        <v>343</v>
      </c>
      <c r="D269" s="152"/>
      <c r="E269" s="77">
        <v>44183</v>
      </c>
      <c r="F269" s="140"/>
      <c r="G269" s="86" t="s">
        <v>23</v>
      </c>
      <c r="H269" s="145"/>
      <c r="I269" s="122" t="s">
        <v>2</v>
      </c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64">
        <v>171.96</v>
      </c>
      <c r="U269" s="64">
        <v>23.09</v>
      </c>
      <c r="V269" s="47">
        <v>2389.5</v>
      </c>
      <c r="W269" s="47">
        <v>101.72</v>
      </c>
      <c r="X269" s="15">
        <f t="shared" ref="X269:X270" si="155">(T269-U269)/V269</f>
        <v>6.2300000000000001E-2</v>
      </c>
      <c r="Y269" s="100">
        <v>168.41</v>
      </c>
      <c r="Z269" s="100">
        <v>23.09</v>
      </c>
      <c r="AA269" s="100">
        <v>2332.56</v>
      </c>
      <c r="AB269" s="15">
        <f t="shared" si="154"/>
        <v>6.2300000000000001E-2</v>
      </c>
      <c r="AC269" s="100">
        <v>171.55</v>
      </c>
      <c r="AD269" s="22">
        <v>23.8</v>
      </c>
      <c r="AE269" s="100">
        <v>2371.5500000000002</v>
      </c>
      <c r="AF269" s="22">
        <f t="shared" ref="AF269" si="156">AC269/Y269*100</f>
        <v>101.86</v>
      </c>
    </row>
    <row r="270" spans="3:53" s="6" customFormat="1" ht="75">
      <c r="C270" s="14" t="s">
        <v>343</v>
      </c>
      <c r="D270" s="128">
        <v>151</v>
      </c>
      <c r="E270" s="77">
        <v>44186</v>
      </c>
      <c r="F270" s="93" t="s">
        <v>376</v>
      </c>
      <c r="G270" s="93" t="s">
        <v>73</v>
      </c>
      <c r="H270" s="88" t="s">
        <v>249</v>
      </c>
      <c r="I270" s="129" t="s">
        <v>32</v>
      </c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93">
        <v>175.44</v>
      </c>
      <c r="U270" s="93">
        <v>22.53</v>
      </c>
      <c r="V270" s="22">
        <v>2765.08</v>
      </c>
      <c r="W270" s="22">
        <v>126.53</v>
      </c>
      <c r="X270" s="15">
        <f t="shared" si="155"/>
        <v>5.5300000000000002E-2</v>
      </c>
      <c r="Y270" s="100">
        <v>175.44</v>
      </c>
      <c r="Z270" s="100">
        <v>22.53</v>
      </c>
      <c r="AA270" s="100">
        <v>2765.08</v>
      </c>
      <c r="AB270" s="15">
        <f t="shared" si="154"/>
        <v>5.5300000000000002E-2</v>
      </c>
      <c r="AC270" s="22">
        <v>179.4</v>
      </c>
      <c r="AD270" s="22">
        <v>23.13</v>
      </c>
      <c r="AE270" s="100">
        <v>2825.84</v>
      </c>
      <c r="AF270" s="22">
        <f>AC270/Y270*100</f>
        <v>102.26</v>
      </c>
    </row>
  </sheetData>
  <autoFilter ref="B6:AZ270"/>
  <mergeCells count="409">
    <mergeCell ref="F90:F91"/>
    <mergeCell ref="F92:F93"/>
    <mergeCell ref="F94:F95"/>
    <mergeCell ref="F96:F97"/>
    <mergeCell ref="F98:F99"/>
    <mergeCell ref="F100:F101"/>
    <mergeCell ref="F102:F103"/>
    <mergeCell ref="F104:F105"/>
    <mergeCell ref="F106:F107"/>
    <mergeCell ref="F72:F73"/>
    <mergeCell ref="F74:F75"/>
    <mergeCell ref="F76:F77"/>
    <mergeCell ref="F78:F79"/>
    <mergeCell ref="F80:F81"/>
    <mergeCell ref="F82:F83"/>
    <mergeCell ref="F84:F85"/>
    <mergeCell ref="F86:F87"/>
    <mergeCell ref="F88:F89"/>
    <mergeCell ref="F7:F8"/>
    <mergeCell ref="F62:F63"/>
    <mergeCell ref="F64:F65"/>
    <mergeCell ref="F66:F67"/>
    <mergeCell ref="F68:F69"/>
    <mergeCell ref="F70:F71"/>
    <mergeCell ref="F268:F269"/>
    <mergeCell ref="D118:D119"/>
    <mergeCell ref="C207:C208"/>
    <mergeCell ref="C209:C210"/>
    <mergeCell ref="C211:C212"/>
    <mergeCell ref="D104:D105"/>
    <mergeCell ref="D106:D107"/>
    <mergeCell ref="D108:D109"/>
    <mergeCell ref="D110:D111"/>
    <mergeCell ref="D112:D113"/>
    <mergeCell ref="F245:F246"/>
    <mergeCell ref="D268:D269"/>
    <mergeCell ref="D231:D232"/>
    <mergeCell ref="F239:F240"/>
    <mergeCell ref="F118:F119"/>
    <mergeCell ref="F108:F109"/>
    <mergeCell ref="F110:F111"/>
    <mergeCell ref="F112:F113"/>
    <mergeCell ref="D94:D95"/>
    <mergeCell ref="D96:D97"/>
    <mergeCell ref="D98:D99"/>
    <mergeCell ref="D100:D101"/>
    <mergeCell ref="D102:D103"/>
    <mergeCell ref="D84:D85"/>
    <mergeCell ref="D86:D87"/>
    <mergeCell ref="D88:D89"/>
    <mergeCell ref="D90:D91"/>
    <mergeCell ref="D92:D93"/>
    <mergeCell ref="D74:D75"/>
    <mergeCell ref="D76:D77"/>
    <mergeCell ref="D78:D79"/>
    <mergeCell ref="D80:D81"/>
    <mergeCell ref="D82:D83"/>
    <mergeCell ref="D64:D65"/>
    <mergeCell ref="D66:D67"/>
    <mergeCell ref="D68:D69"/>
    <mergeCell ref="D70:D71"/>
    <mergeCell ref="D72:D73"/>
    <mergeCell ref="D53:D54"/>
    <mergeCell ref="D55:D56"/>
    <mergeCell ref="D57:D58"/>
    <mergeCell ref="D59:D60"/>
    <mergeCell ref="D62:D63"/>
    <mergeCell ref="D43:D44"/>
    <mergeCell ref="D45:D46"/>
    <mergeCell ref="D47:D48"/>
    <mergeCell ref="D49:D50"/>
    <mergeCell ref="D51:D52"/>
    <mergeCell ref="D33:D34"/>
    <mergeCell ref="D35:D36"/>
    <mergeCell ref="D37:D38"/>
    <mergeCell ref="D39:D40"/>
    <mergeCell ref="D41:D42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H108:H109"/>
    <mergeCell ref="H110:H111"/>
    <mergeCell ref="H112:H113"/>
    <mergeCell ref="H118:H119"/>
    <mergeCell ref="H98:H99"/>
    <mergeCell ref="H100:H101"/>
    <mergeCell ref="H102:H103"/>
    <mergeCell ref="H104:H105"/>
    <mergeCell ref="H106:H107"/>
    <mergeCell ref="H88:H89"/>
    <mergeCell ref="H90:H91"/>
    <mergeCell ref="H92:H93"/>
    <mergeCell ref="H94:H95"/>
    <mergeCell ref="H96:H97"/>
    <mergeCell ref="H78:H79"/>
    <mergeCell ref="H80:H81"/>
    <mergeCell ref="H82:H83"/>
    <mergeCell ref="H84:H85"/>
    <mergeCell ref="H86:H87"/>
    <mergeCell ref="H70:H71"/>
    <mergeCell ref="H72:H73"/>
    <mergeCell ref="H74:H75"/>
    <mergeCell ref="H76:H77"/>
    <mergeCell ref="H57:H58"/>
    <mergeCell ref="H59:H60"/>
    <mergeCell ref="H62:H63"/>
    <mergeCell ref="H64:H65"/>
    <mergeCell ref="H66:H67"/>
    <mergeCell ref="H51:H52"/>
    <mergeCell ref="H53:H54"/>
    <mergeCell ref="H55:H56"/>
    <mergeCell ref="H37:H38"/>
    <mergeCell ref="H39:H40"/>
    <mergeCell ref="H41:H42"/>
    <mergeCell ref="H43:H44"/>
    <mergeCell ref="H45:H46"/>
    <mergeCell ref="H68:H69"/>
    <mergeCell ref="AF2:AF5"/>
    <mergeCell ref="AC2:AE2"/>
    <mergeCell ref="AC3:AC5"/>
    <mergeCell ref="AD3:AD5"/>
    <mergeCell ref="AE3:AE5"/>
    <mergeCell ref="H27:H28"/>
    <mergeCell ref="H29:H30"/>
    <mergeCell ref="H31:H32"/>
    <mergeCell ref="H33:H34"/>
    <mergeCell ref="H17:H18"/>
    <mergeCell ref="H19:H20"/>
    <mergeCell ref="H21:H22"/>
    <mergeCell ref="H23:H24"/>
    <mergeCell ref="H25:H26"/>
    <mergeCell ref="X2:X5"/>
    <mergeCell ref="Y2:AA2"/>
    <mergeCell ref="Y3:Y5"/>
    <mergeCell ref="Z3:Z5"/>
    <mergeCell ref="AA3:AA5"/>
    <mergeCell ref="H7:H8"/>
    <mergeCell ref="H9:H10"/>
    <mergeCell ref="H11:H12"/>
    <mergeCell ref="D262:D263"/>
    <mergeCell ref="F262:F263"/>
    <mergeCell ref="H262:H263"/>
    <mergeCell ref="D247:D248"/>
    <mergeCell ref="F247:F248"/>
    <mergeCell ref="H247:H248"/>
    <mergeCell ref="D260:D261"/>
    <mergeCell ref="F260:F261"/>
    <mergeCell ref="H260:H261"/>
    <mergeCell ref="D253:D254"/>
    <mergeCell ref="H253:H254"/>
    <mergeCell ref="D256:D257"/>
    <mergeCell ref="F256:F257"/>
    <mergeCell ref="H256:H257"/>
    <mergeCell ref="D249:D250"/>
    <mergeCell ref="F249:F250"/>
    <mergeCell ref="H249:H250"/>
    <mergeCell ref="D251:D252"/>
    <mergeCell ref="F251:F252"/>
    <mergeCell ref="B227:B228"/>
    <mergeCell ref="D227:D228"/>
    <mergeCell ref="F227:F228"/>
    <mergeCell ref="H227:H228"/>
    <mergeCell ref="B229:B230"/>
    <mergeCell ref="D229:D230"/>
    <mergeCell ref="F229:F230"/>
    <mergeCell ref="H229:H230"/>
    <mergeCell ref="B223:B224"/>
    <mergeCell ref="D223:D224"/>
    <mergeCell ref="F223:F224"/>
    <mergeCell ref="H223:H224"/>
    <mergeCell ref="B225:B226"/>
    <mergeCell ref="F225:F226"/>
    <mergeCell ref="H225:H226"/>
    <mergeCell ref="B219:B220"/>
    <mergeCell ref="D219:D220"/>
    <mergeCell ref="H219:H220"/>
    <mergeCell ref="B221:B222"/>
    <mergeCell ref="D221:D222"/>
    <mergeCell ref="F221:F222"/>
    <mergeCell ref="H221:H222"/>
    <mergeCell ref="F219:F220"/>
    <mergeCell ref="B215:B216"/>
    <mergeCell ref="D215:D216"/>
    <mergeCell ref="H215:H216"/>
    <mergeCell ref="B217:B218"/>
    <mergeCell ref="D217:D218"/>
    <mergeCell ref="F217:F218"/>
    <mergeCell ref="H217:H218"/>
    <mergeCell ref="F215:F216"/>
    <mergeCell ref="B211:B212"/>
    <mergeCell ref="D211:D212"/>
    <mergeCell ref="F211:F212"/>
    <mergeCell ref="H211:H212"/>
    <mergeCell ref="B213:B214"/>
    <mergeCell ref="D213:D214"/>
    <mergeCell ref="F213:F214"/>
    <mergeCell ref="H213:H214"/>
    <mergeCell ref="B207:B208"/>
    <mergeCell ref="F207:F210"/>
    <mergeCell ref="H207:H210"/>
    <mergeCell ref="B209:B210"/>
    <mergeCell ref="B205:B206"/>
    <mergeCell ref="C205:C206"/>
    <mergeCell ref="D205:D206"/>
    <mergeCell ref="F205:F206"/>
    <mergeCell ref="H205:H206"/>
    <mergeCell ref="D207:D210"/>
    <mergeCell ref="B203:B204"/>
    <mergeCell ref="C203:C204"/>
    <mergeCell ref="D203:D204"/>
    <mergeCell ref="F203:F204"/>
    <mergeCell ref="H203:H204"/>
    <mergeCell ref="B199:B202"/>
    <mergeCell ref="D199:D200"/>
    <mergeCell ref="F199:F200"/>
    <mergeCell ref="H199:H200"/>
    <mergeCell ref="D201:D202"/>
    <mergeCell ref="F201:F202"/>
    <mergeCell ref="B193:B194"/>
    <mergeCell ref="D193:D194"/>
    <mergeCell ref="F193:F194"/>
    <mergeCell ref="H193:H194"/>
    <mergeCell ref="B197:B198"/>
    <mergeCell ref="D197:D198"/>
    <mergeCell ref="F197:F198"/>
    <mergeCell ref="H197:H198"/>
    <mergeCell ref="B195:B196"/>
    <mergeCell ref="D195:D196"/>
    <mergeCell ref="F195:F196"/>
    <mergeCell ref="H195:H196"/>
    <mergeCell ref="B189:B190"/>
    <mergeCell ref="D189:D190"/>
    <mergeCell ref="F189:F190"/>
    <mergeCell ref="H189:H190"/>
    <mergeCell ref="B191:B192"/>
    <mergeCell ref="F191:F192"/>
    <mergeCell ref="H191:H192"/>
    <mergeCell ref="B185:B186"/>
    <mergeCell ref="D185:D186"/>
    <mergeCell ref="F185:F186"/>
    <mergeCell ref="H185:H186"/>
    <mergeCell ref="B187:B188"/>
    <mergeCell ref="D187:D188"/>
    <mergeCell ref="F187:F188"/>
    <mergeCell ref="H187:H188"/>
    <mergeCell ref="B181:B182"/>
    <mergeCell ref="D181:D182"/>
    <mergeCell ref="F181:F182"/>
    <mergeCell ref="H181:H182"/>
    <mergeCell ref="B183:B184"/>
    <mergeCell ref="D183:D184"/>
    <mergeCell ref="F183:F184"/>
    <mergeCell ref="H183:H184"/>
    <mergeCell ref="B176:B177"/>
    <mergeCell ref="F176:F177"/>
    <mergeCell ref="H176:H177"/>
    <mergeCell ref="B179:B180"/>
    <mergeCell ref="D179:D180"/>
    <mergeCell ref="F179:F180"/>
    <mergeCell ref="H179:H180"/>
    <mergeCell ref="B170:B171"/>
    <mergeCell ref="F170:F171"/>
    <mergeCell ref="H170:H171"/>
    <mergeCell ref="B172:B173"/>
    <mergeCell ref="F172:F173"/>
    <mergeCell ref="H172:H173"/>
    <mergeCell ref="B174:B175"/>
    <mergeCell ref="F174:F175"/>
    <mergeCell ref="H174:H175"/>
    <mergeCell ref="B155:B156"/>
    <mergeCell ref="C155:C156"/>
    <mergeCell ref="D155:D156"/>
    <mergeCell ref="F155:F156"/>
    <mergeCell ref="H155:H156"/>
    <mergeCell ref="F165:F166"/>
    <mergeCell ref="H165:H166"/>
    <mergeCell ref="F163:F164"/>
    <mergeCell ref="H163:H164"/>
    <mergeCell ref="A151:A154"/>
    <mergeCell ref="B151:B152"/>
    <mergeCell ref="C151:C152"/>
    <mergeCell ref="D151:D152"/>
    <mergeCell ref="F151:F152"/>
    <mergeCell ref="L3:L5"/>
    <mergeCell ref="M3:M5"/>
    <mergeCell ref="N3:N5"/>
    <mergeCell ref="F3:F5"/>
    <mergeCell ref="G3:G5"/>
    <mergeCell ref="H3:H5"/>
    <mergeCell ref="I3:I5"/>
    <mergeCell ref="J3:K3"/>
    <mergeCell ref="H151:H152"/>
    <mergeCell ref="B153:B154"/>
    <mergeCell ref="C153:C154"/>
    <mergeCell ref="D153:D154"/>
    <mergeCell ref="F153:F154"/>
    <mergeCell ref="H153:H154"/>
    <mergeCell ref="H13:H14"/>
    <mergeCell ref="H15:H16"/>
    <mergeCell ref="H35:H36"/>
    <mergeCell ref="H47:H48"/>
    <mergeCell ref="H49:H50"/>
    <mergeCell ref="H1:J1"/>
    <mergeCell ref="D2:I2"/>
    <mergeCell ref="M2:O2"/>
    <mergeCell ref="T2:V2"/>
    <mergeCell ref="W2:W5"/>
    <mergeCell ref="A3:A5"/>
    <mergeCell ref="B3:B5"/>
    <mergeCell ref="C3:C5"/>
    <mergeCell ref="D3:D5"/>
    <mergeCell ref="E3:E5"/>
    <mergeCell ref="U3:U5"/>
    <mergeCell ref="V3:V5"/>
    <mergeCell ref="O3:O5"/>
    <mergeCell ref="P3:P5"/>
    <mergeCell ref="Q3:Q5"/>
    <mergeCell ref="R3:R5"/>
    <mergeCell ref="T3:T5"/>
    <mergeCell ref="H266:H267"/>
    <mergeCell ref="AB2:AB5"/>
    <mergeCell ref="D161:D162"/>
    <mergeCell ref="F161:F162"/>
    <mergeCell ref="H161:H162"/>
    <mergeCell ref="D157:D158"/>
    <mergeCell ref="F157:F158"/>
    <mergeCell ref="H157:H158"/>
    <mergeCell ref="D176:D177"/>
    <mergeCell ref="D163:D164"/>
    <mergeCell ref="D165:D166"/>
    <mergeCell ref="D172:D173"/>
    <mergeCell ref="D170:D171"/>
    <mergeCell ref="D174:D175"/>
    <mergeCell ref="D191:D192"/>
    <mergeCell ref="D225:D226"/>
    <mergeCell ref="F231:F232"/>
    <mergeCell ref="H231:H232"/>
    <mergeCell ref="D233:D234"/>
    <mergeCell ref="F233:F234"/>
    <mergeCell ref="D266:D267"/>
    <mergeCell ref="F266:F267"/>
    <mergeCell ref="H251:H252"/>
    <mergeCell ref="H233:H234"/>
    <mergeCell ref="F237:F238"/>
    <mergeCell ref="H237:H238"/>
    <mergeCell ref="F253:F254"/>
    <mergeCell ref="D243:D244"/>
    <mergeCell ref="F243:F244"/>
    <mergeCell ref="H243:H244"/>
    <mergeCell ref="D245:D246"/>
    <mergeCell ref="H245:H246"/>
    <mergeCell ref="D239:D240"/>
    <mergeCell ref="H239:H240"/>
    <mergeCell ref="D241:D242"/>
    <mergeCell ref="F241:F242"/>
    <mergeCell ref="H241:H242"/>
    <mergeCell ref="AW2:AY2"/>
    <mergeCell ref="AZ2:AZ5"/>
    <mergeCell ref="AH3:AH5"/>
    <mergeCell ref="AI3:AI5"/>
    <mergeCell ref="AJ3:AJ5"/>
    <mergeCell ref="AM3:AM5"/>
    <mergeCell ref="AN3:AN5"/>
    <mergeCell ref="AO3:AO5"/>
    <mergeCell ref="AR3:AR5"/>
    <mergeCell ref="AS3:AS5"/>
    <mergeCell ref="AT3:AT5"/>
    <mergeCell ref="AW3:AW5"/>
    <mergeCell ref="AX3:AX5"/>
    <mergeCell ref="AY3:AY5"/>
    <mergeCell ref="AH2:AJ2"/>
    <mergeCell ref="AK2:AK5"/>
    <mergeCell ref="AL2:AL5"/>
    <mergeCell ref="AM2:AO2"/>
    <mergeCell ref="AP2:AP5"/>
    <mergeCell ref="E149:E150"/>
    <mergeCell ref="D149:D150"/>
    <mergeCell ref="F149:F150"/>
    <mergeCell ref="H149:H150"/>
    <mergeCell ref="H268:H269"/>
    <mergeCell ref="AQ2:AQ5"/>
    <mergeCell ref="AR2:AT2"/>
    <mergeCell ref="AU2:AU5"/>
    <mergeCell ref="AV2:AV5"/>
    <mergeCell ref="AG2:AG5"/>
    <mergeCell ref="D264:D265"/>
    <mergeCell ref="F264:F265"/>
    <mergeCell ref="H264:H265"/>
    <mergeCell ref="D159:D160"/>
    <mergeCell ref="F159:F160"/>
    <mergeCell ref="H159:H160"/>
    <mergeCell ref="D168:D169"/>
    <mergeCell ref="F168:F169"/>
    <mergeCell ref="H168:H169"/>
    <mergeCell ref="H201:H202"/>
    <mergeCell ref="D235:D236"/>
    <mergeCell ref="F235:F236"/>
    <mergeCell ref="H235:H236"/>
    <mergeCell ref="D237:D238"/>
  </mergeCells>
  <pageMargins left="0.31496062992125984" right="0.31496062992125984" top="0.35433070866141736" bottom="0.35433070866141736" header="0" footer="0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"/>
  <sheetViews>
    <sheetView workbookViewId="0">
      <selection activeCell="E18" sqref="E18"/>
    </sheetView>
  </sheetViews>
  <sheetFormatPr defaultColWidth="9.140625" defaultRowHeight="15"/>
  <cols>
    <col min="1" max="1" width="11.140625" style="49" customWidth="1"/>
    <col min="2" max="2" width="62.140625" style="49" customWidth="1"/>
    <col min="3" max="3" width="18.140625" style="49" customWidth="1"/>
    <col min="4" max="16384" width="9.140625" style="49"/>
  </cols>
  <sheetData>
    <row r="1" spans="1:3">
      <c r="C1" s="28" t="s">
        <v>398</v>
      </c>
    </row>
    <row r="3" spans="1:3" ht="18.75">
      <c r="A3" s="80"/>
      <c r="B3" s="6" t="s">
        <v>199</v>
      </c>
    </row>
    <row r="4" spans="1:3" ht="18.75">
      <c r="A4" s="80"/>
      <c r="B4" s="6" t="s">
        <v>200</v>
      </c>
    </row>
    <row r="5" spans="1:3" ht="18.75">
      <c r="A5" s="80"/>
      <c r="B5" s="80"/>
    </row>
    <row r="6" spans="1:3" ht="18.75">
      <c r="A6" s="81" t="s">
        <v>4</v>
      </c>
      <c r="B6" s="82" t="s">
        <v>212</v>
      </c>
    </row>
    <row r="7" spans="1:3" ht="18.75">
      <c r="A7" s="81">
        <v>1</v>
      </c>
      <c r="B7" s="83" t="s">
        <v>133</v>
      </c>
    </row>
    <row r="8" spans="1:3" ht="18.75">
      <c r="A8" s="81">
        <v>2</v>
      </c>
      <c r="B8" s="83" t="s">
        <v>134</v>
      </c>
    </row>
    <row r="9" spans="1:3" ht="18.75">
      <c r="A9" s="81">
        <v>3</v>
      </c>
      <c r="B9" s="83" t="s">
        <v>135</v>
      </c>
    </row>
    <row r="10" spans="1:3" ht="18.75">
      <c r="A10" s="81">
        <v>4</v>
      </c>
      <c r="B10" s="83" t="s">
        <v>213</v>
      </c>
    </row>
    <row r="11" spans="1:3" ht="18.75">
      <c r="A11" s="81">
        <v>5</v>
      </c>
      <c r="B11" s="83" t="s">
        <v>136</v>
      </c>
    </row>
    <row r="12" spans="1:3" ht="18.75">
      <c r="A12" s="81">
        <v>6</v>
      </c>
      <c r="B12" s="83" t="s">
        <v>137</v>
      </c>
    </row>
    <row r="13" spans="1:3" ht="18.75">
      <c r="A13" s="81">
        <v>7</v>
      </c>
      <c r="B13" s="83" t="s">
        <v>214</v>
      </c>
    </row>
    <row r="14" spans="1:3" ht="18.75">
      <c r="A14" s="81">
        <v>8</v>
      </c>
      <c r="B14" s="83" t="s">
        <v>215</v>
      </c>
    </row>
    <row r="15" spans="1:3" ht="18.75">
      <c r="A15" s="81">
        <v>9</v>
      </c>
      <c r="B15" s="83" t="s">
        <v>138</v>
      </c>
    </row>
    <row r="16" spans="1:3" ht="18.75">
      <c r="A16" s="81">
        <v>10</v>
      </c>
      <c r="B16" s="83" t="s">
        <v>139</v>
      </c>
    </row>
    <row r="17" spans="1:2" ht="18.75">
      <c r="A17" s="81">
        <v>11</v>
      </c>
      <c r="B17" s="83" t="s">
        <v>140</v>
      </c>
    </row>
    <row r="18" spans="1:2" ht="18.75">
      <c r="A18" s="81">
        <v>12</v>
      </c>
      <c r="B18" s="83" t="s">
        <v>141</v>
      </c>
    </row>
    <row r="19" spans="1:2" ht="18.75">
      <c r="A19" s="81">
        <v>13</v>
      </c>
      <c r="B19" s="83" t="s">
        <v>142</v>
      </c>
    </row>
    <row r="20" spans="1:2" ht="18.75">
      <c r="A20" s="81">
        <v>14</v>
      </c>
      <c r="B20" s="83" t="s">
        <v>143</v>
      </c>
    </row>
    <row r="21" spans="1:2" ht="18.75">
      <c r="A21" s="81">
        <v>15</v>
      </c>
      <c r="B21" s="83" t="s">
        <v>144</v>
      </c>
    </row>
    <row r="22" spans="1:2" ht="18.75">
      <c r="A22" s="81">
        <v>16</v>
      </c>
      <c r="B22" s="83" t="s">
        <v>145</v>
      </c>
    </row>
    <row r="23" spans="1:2" ht="18.75">
      <c r="A23" s="81">
        <v>17</v>
      </c>
      <c r="B23" s="83" t="s">
        <v>146</v>
      </c>
    </row>
    <row r="24" spans="1:2" ht="18.75">
      <c r="A24" s="81">
        <v>18</v>
      </c>
      <c r="B24" s="83" t="s">
        <v>147</v>
      </c>
    </row>
    <row r="25" spans="1:2" ht="18.75">
      <c r="A25" s="81">
        <v>19</v>
      </c>
      <c r="B25" s="83" t="s">
        <v>148</v>
      </c>
    </row>
    <row r="26" spans="1:2" ht="18.75">
      <c r="A26" s="81">
        <v>20</v>
      </c>
      <c r="B26" s="83" t="s">
        <v>149</v>
      </c>
    </row>
    <row r="27" spans="1:2" ht="18.75">
      <c r="A27" s="81">
        <v>21</v>
      </c>
      <c r="B27" s="83" t="s">
        <v>150</v>
      </c>
    </row>
    <row r="28" spans="1:2" ht="18.75">
      <c r="A28" s="81">
        <v>22</v>
      </c>
      <c r="B28" s="83" t="s">
        <v>151</v>
      </c>
    </row>
    <row r="29" spans="1:2" ht="18.75">
      <c r="A29" s="81">
        <v>23</v>
      </c>
      <c r="B29" s="83" t="s">
        <v>152</v>
      </c>
    </row>
    <row r="30" spans="1:2" ht="18.75">
      <c r="A30" s="81">
        <v>24</v>
      </c>
      <c r="B30" s="83" t="s">
        <v>153</v>
      </c>
    </row>
    <row r="31" spans="1:2" ht="18.75">
      <c r="A31" s="81">
        <v>25</v>
      </c>
      <c r="B31" s="83" t="s">
        <v>154</v>
      </c>
    </row>
    <row r="32" spans="1:2" ht="18.75">
      <c r="A32" s="81">
        <v>26</v>
      </c>
      <c r="B32" s="83" t="s">
        <v>155</v>
      </c>
    </row>
    <row r="33" spans="1:2" ht="18.75">
      <c r="A33" s="81">
        <v>27</v>
      </c>
      <c r="B33" s="83" t="s">
        <v>156</v>
      </c>
    </row>
    <row r="34" spans="1:2" ht="18.75">
      <c r="A34" s="81">
        <v>28</v>
      </c>
      <c r="B34" s="83" t="s">
        <v>216</v>
      </c>
    </row>
    <row r="35" spans="1:2" ht="18.75">
      <c r="A35" s="81">
        <v>29</v>
      </c>
      <c r="B35" s="83" t="s">
        <v>157</v>
      </c>
    </row>
    <row r="36" spans="1:2" ht="18.75">
      <c r="A36" s="81">
        <v>30</v>
      </c>
      <c r="B36" s="83" t="s">
        <v>158</v>
      </c>
    </row>
    <row r="37" spans="1:2" ht="18.75">
      <c r="A37" s="81">
        <v>31</v>
      </c>
      <c r="B37" s="83" t="s">
        <v>159</v>
      </c>
    </row>
    <row r="38" spans="1:2" ht="18.75">
      <c r="A38" s="81">
        <v>32</v>
      </c>
      <c r="B38" s="83" t="s">
        <v>160</v>
      </c>
    </row>
    <row r="39" spans="1:2" ht="18.75">
      <c r="A39" s="81">
        <v>33</v>
      </c>
      <c r="B39" s="83" t="s">
        <v>161</v>
      </c>
    </row>
    <row r="40" spans="1:2" ht="18.75">
      <c r="A40" s="81">
        <v>34</v>
      </c>
      <c r="B40" s="83" t="s">
        <v>162</v>
      </c>
    </row>
    <row r="41" spans="1:2" ht="18.75">
      <c r="A41" s="81">
        <v>35</v>
      </c>
      <c r="B41" s="83" t="s">
        <v>163</v>
      </c>
    </row>
    <row r="42" spans="1:2" ht="18.75">
      <c r="A42" s="81">
        <v>36</v>
      </c>
      <c r="B42" s="83" t="s">
        <v>164</v>
      </c>
    </row>
    <row r="43" spans="1:2" ht="18.75">
      <c r="A43" s="81">
        <v>37</v>
      </c>
      <c r="B43" s="83" t="s">
        <v>165</v>
      </c>
    </row>
    <row r="44" spans="1:2" ht="18.75">
      <c r="A44" s="81">
        <v>38</v>
      </c>
      <c r="B44" s="83" t="s">
        <v>166</v>
      </c>
    </row>
    <row r="45" spans="1:2" ht="18.75">
      <c r="A45" s="81">
        <v>39</v>
      </c>
      <c r="B45" s="83" t="s">
        <v>167</v>
      </c>
    </row>
    <row r="46" spans="1:2" ht="18.75">
      <c r="A46" s="81">
        <v>40</v>
      </c>
      <c r="B46" s="83" t="s">
        <v>168</v>
      </c>
    </row>
    <row r="47" spans="1:2" ht="18.75">
      <c r="A47" s="81">
        <v>41</v>
      </c>
      <c r="B47" s="83" t="s">
        <v>169</v>
      </c>
    </row>
    <row r="48" spans="1:2" ht="18.75">
      <c r="A48" s="81">
        <v>42</v>
      </c>
      <c r="B48" s="83" t="s">
        <v>170</v>
      </c>
    </row>
    <row r="49" spans="1:2" ht="18.75">
      <c r="A49" s="81">
        <v>43</v>
      </c>
      <c r="B49" s="83" t="s">
        <v>171</v>
      </c>
    </row>
    <row r="50" spans="1:2" ht="18.75">
      <c r="A50" s="81">
        <v>44</v>
      </c>
      <c r="B50" s="83" t="s">
        <v>172</v>
      </c>
    </row>
    <row r="51" spans="1:2" ht="18.75">
      <c r="A51" s="81">
        <v>45</v>
      </c>
      <c r="B51" s="83" t="s">
        <v>217</v>
      </c>
    </row>
    <row r="52" spans="1:2" ht="18.75">
      <c r="A52" s="81">
        <v>46</v>
      </c>
      <c r="B52" s="83" t="s">
        <v>173</v>
      </c>
    </row>
    <row r="53" spans="1:2" ht="18.75">
      <c r="A53" s="81">
        <v>47</v>
      </c>
      <c r="B53" s="83" t="s">
        <v>218</v>
      </c>
    </row>
    <row r="54" spans="1:2" ht="18.75">
      <c r="A54" s="81">
        <v>48</v>
      </c>
      <c r="B54" s="83" t="s">
        <v>219</v>
      </c>
    </row>
    <row r="55" spans="1:2" ht="18.75">
      <c r="A55" s="81">
        <v>49</v>
      </c>
      <c r="B55" s="83" t="s">
        <v>220</v>
      </c>
    </row>
    <row r="56" spans="1:2" ht="18.75">
      <c r="A56" s="81">
        <v>50</v>
      </c>
      <c r="B56" s="83" t="s">
        <v>221</v>
      </c>
    </row>
    <row r="57" spans="1:2" ht="18.75">
      <c r="A57" s="81">
        <v>51</v>
      </c>
      <c r="B57" s="83" t="s">
        <v>174</v>
      </c>
    </row>
    <row r="58" spans="1:2" ht="18.75">
      <c r="A58" s="81">
        <v>52</v>
      </c>
      <c r="B58" s="83" t="s">
        <v>175</v>
      </c>
    </row>
    <row r="59" spans="1:2" ht="18.75">
      <c r="A59" s="81">
        <v>53</v>
      </c>
      <c r="B59" s="83" t="s">
        <v>222</v>
      </c>
    </row>
    <row r="60" spans="1:2" ht="18.75">
      <c r="A60" s="81">
        <v>54</v>
      </c>
      <c r="B60" s="83" t="s">
        <v>176</v>
      </c>
    </row>
    <row r="61" spans="1:2" ht="18.75">
      <c r="A61" s="81">
        <v>55</v>
      </c>
      <c r="B61" s="83" t="s">
        <v>177</v>
      </c>
    </row>
    <row r="62" spans="1:2" ht="18.75">
      <c r="A62" s="81">
        <v>56</v>
      </c>
      <c r="B62" s="83" t="s">
        <v>223</v>
      </c>
    </row>
    <row r="63" spans="1:2" ht="18.75">
      <c r="A63" s="81">
        <v>57</v>
      </c>
      <c r="B63" s="83" t="s">
        <v>178</v>
      </c>
    </row>
    <row r="64" spans="1:2" ht="18.75">
      <c r="A64" s="81">
        <v>58</v>
      </c>
      <c r="B64" s="83" t="s">
        <v>224</v>
      </c>
    </row>
    <row r="65" spans="1:2" ht="18.75">
      <c r="A65" s="81">
        <v>59</v>
      </c>
      <c r="B65" s="83" t="s">
        <v>179</v>
      </c>
    </row>
    <row r="66" spans="1:2" ht="18.75">
      <c r="A66" s="81">
        <v>60</v>
      </c>
      <c r="B66" s="83" t="s">
        <v>180</v>
      </c>
    </row>
    <row r="67" spans="1:2" ht="18.75">
      <c r="A67" s="81">
        <v>61</v>
      </c>
      <c r="B67" s="83" t="s">
        <v>181</v>
      </c>
    </row>
    <row r="68" spans="1:2" ht="18.75">
      <c r="A68" s="81">
        <v>62</v>
      </c>
      <c r="B68" s="83" t="s">
        <v>182</v>
      </c>
    </row>
    <row r="69" spans="1:2" ht="18.75">
      <c r="A69" s="81">
        <v>63</v>
      </c>
      <c r="B69" s="83" t="s">
        <v>183</v>
      </c>
    </row>
    <row r="70" spans="1:2" ht="18.75">
      <c r="A70" s="81">
        <v>64</v>
      </c>
      <c r="B70" s="83" t="s">
        <v>184</v>
      </c>
    </row>
    <row r="71" spans="1:2" ht="18.75">
      <c r="A71" s="81">
        <v>65</v>
      </c>
      <c r="B71" s="83" t="s">
        <v>185</v>
      </c>
    </row>
    <row r="72" spans="1:2" ht="18.75">
      <c r="A72" s="81">
        <v>66</v>
      </c>
      <c r="B72" s="83" t="s">
        <v>225</v>
      </c>
    </row>
    <row r="73" spans="1:2" ht="18.75">
      <c r="A73" s="81">
        <v>67</v>
      </c>
      <c r="B73" s="83" t="s">
        <v>226</v>
      </c>
    </row>
    <row r="74" spans="1:2" ht="18.75">
      <c r="A74" s="81">
        <v>68</v>
      </c>
      <c r="B74" s="83" t="s">
        <v>227</v>
      </c>
    </row>
    <row r="75" spans="1:2" ht="18.75">
      <c r="A75" s="81">
        <v>69</v>
      </c>
      <c r="B75" s="83" t="s">
        <v>385</v>
      </c>
    </row>
    <row r="76" spans="1:2" ht="18.75">
      <c r="A76" s="81">
        <v>70</v>
      </c>
      <c r="B76" s="83" t="s">
        <v>186</v>
      </c>
    </row>
    <row r="77" spans="1:2" ht="18.75">
      <c r="A77" s="81">
        <v>71</v>
      </c>
      <c r="B77" s="83" t="s">
        <v>228</v>
      </c>
    </row>
    <row r="78" spans="1:2" ht="18.75">
      <c r="A78" s="81">
        <v>72</v>
      </c>
      <c r="B78" s="83" t="s">
        <v>229</v>
      </c>
    </row>
    <row r="79" spans="1:2" ht="18.75">
      <c r="A79" s="81">
        <v>73</v>
      </c>
      <c r="B79" s="83" t="s">
        <v>230</v>
      </c>
    </row>
    <row r="80" spans="1:2" ht="18.75">
      <c r="A80" s="80"/>
      <c r="B80" s="8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ГВС 2021</vt:lpstr>
      <vt:lpstr>Прил№4ГУП БКЭ</vt:lpstr>
      <vt:lpstr>'ГВС 2021'!Область_печати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Krasnyatova</dc:creator>
  <cp:lastModifiedBy>Ivanova</cp:lastModifiedBy>
  <cp:lastPrinted>2020-12-24T09:08:49Z</cp:lastPrinted>
  <dcterms:created xsi:type="dcterms:W3CDTF">2015-01-12T07:50:34Z</dcterms:created>
  <dcterms:modified xsi:type="dcterms:W3CDTF">2021-07-01T13:55:06Z</dcterms:modified>
</cp:coreProperties>
</file>